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ocke\Desktop\"/>
    </mc:Choice>
  </mc:AlternateContent>
  <bookViews>
    <workbookView xWindow="-120" yWindow="-120" windowWidth="20730" windowHeight="11040" tabRatio="620"/>
  </bookViews>
  <sheets>
    <sheet name="allg. Daten" sheetId="2" r:id="rId1"/>
    <sheet name="Meldung Teilnehmer" sheetId="3" r:id="rId2"/>
    <sheet name="Meldung Jury" sheetId="8" r:id="rId3"/>
    <sheet name="Zusammenfassung" sheetId="7" r:id="rId4"/>
    <sheet name="Intern Datenübernahme CSV" sheetId="6" r:id="rId5"/>
    <sheet name="Intern Wettkampfdaten" sheetId="9" state="hidden" r:id="rId6"/>
  </sheets>
  <definedNames>
    <definedName name="_xlnm.Print_Area" localSheetId="2">'Meldung Jury'!$A$1:$U$28</definedName>
    <definedName name="_xlnm.Print_Area" localSheetId="1">'Meldung Teilnehmer'!$A$1:$V$57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7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B29" i="7"/>
  <c r="C7" i="7"/>
  <c r="C1" i="6" l="1"/>
  <c r="A1" i="6"/>
  <c r="E14" i="9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8" i="3"/>
  <c r="Y8" i="3"/>
  <c r="E12" i="9"/>
  <c r="E16" i="9" s="1"/>
  <c r="D16" i="9"/>
  <c r="C16" i="9" s="1"/>
  <c r="D14" i="9"/>
  <c r="D12" i="9"/>
  <c r="X49" i="3" l="1"/>
  <c r="X50" i="3"/>
  <c r="X9" i="3"/>
  <c r="X57" i="3"/>
  <c r="X56" i="3"/>
  <c r="X48" i="3"/>
  <c r="X40" i="3"/>
  <c r="X32" i="3"/>
  <c r="X24" i="3"/>
  <c r="X16" i="3"/>
  <c r="X55" i="3"/>
  <c r="X47" i="3"/>
  <c r="X39" i="3"/>
  <c r="X31" i="3"/>
  <c r="X23" i="3"/>
  <c r="X15" i="3"/>
  <c r="X54" i="3"/>
  <c r="X22" i="3"/>
  <c r="X53" i="3"/>
  <c r="X45" i="3"/>
  <c r="X37" i="3"/>
  <c r="X29" i="3"/>
  <c r="X21" i="3"/>
  <c r="X13" i="3"/>
  <c r="X46" i="3"/>
  <c r="X38" i="3"/>
  <c r="X30" i="3"/>
  <c r="X14" i="3"/>
  <c r="X52" i="3"/>
  <c r="X44" i="3"/>
  <c r="X36" i="3"/>
  <c r="X28" i="3"/>
  <c r="X20" i="3"/>
  <c r="X12" i="3"/>
  <c r="X8" i="3"/>
  <c r="T8" i="3" s="1"/>
  <c r="X51" i="3"/>
  <c r="X43" i="3"/>
  <c r="X35" i="3"/>
  <c r="X27" i="3"/>
  <c r="X19" i="3"/>
  <c r="X11" i="3"/>
  <c r="X42" i="3"/>
  <c r="X34" i="3"/>
  <c r="X26" i="3"/>
  <c r="X18" i="3"/>
  <c r="X10" i="3"/>
  <c r="X41" i="3"/>
  <c r="X33" i="3"/>
  <c r="X25" i="3"/>
  <c r="X17" i="3"/>
  <c r="C12" i="9"/>
  <c r="I7" i="3" l="1"/>
  <c r="E9" i="8"/>
  <c r="E42" i="8"/>
  <c r="E43" i="8"/>
  <c r="E44" i="8"/>
  <c r="E45" i="8"/>
  <c r="E46" i="8"/>
  <c r="E47" i="8"/>
  <c r="E48" i="8"/>
  <c r="E49" i="8"/>
  <c r="E41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G28" i="9"/>
  <c r="H28" i="9" s="1"/>
  <c r="G17" i="9"/>
  <c r="H17" i="9" s="1"/>
  <c r="G3" i="9"/>
  <c r="H3" i="9" s="1"/>
  <c r="G5" i="9"/>
  <c r="H5" i="9" s="1"/>
  <c r="C5" i="9"/>
  <c r="F5" i="9" s="1"/>
  <c r="C3" i="9"/>
  <c r="D3" i="9" s="1"/>
  <c r="A2" i="3"/>
  <c r="A2" i="8"/>
  <c r="A2" i="7"/>
  <c r="C24" i="7"/>
  <c r="E5" i="9" l="1"/>
  <c r="E3" i="9"/>
  <c r="D5" i="9"/>
  <c r="F3" i="9"/>
  <c r="C6" i="9" l="1"/>
  <c r="B6" i="9" s="1"/>
  <c r="A3" i="3" s="1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10" i="8"/>
  <c r="X40" i="8" s="1"/>
  <c r="A3" i="8" l="1"/>
  <c r="Q59" i="3" a="1"/>
  <c r="Q59" i="3" s="1"/>
  <c r="N59" i="3" a="1"/>
  <c r="N59" i="3" s="1"/>
  <c r="J59" i="3"/>
  <c r="L59" i="3"/>
  <c r="Y59" i="3" l="1"/>
  <c r="X6" i="8" s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X7" i="8" l="1"/>
  <c r="V40" i="8" s="1"/>
  <c r="X8" i="8"/>
  <c r="A10" i="8" s="1"/>
  <c r="V10" i="8" s="1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8" i="3"/>
  <c r="W40" i="8" l="1"/>
  <c r="B17" i="7" s="1"/>
  <c r="A39" i="8"/>
  <c r="V39" i="8" s="1"/>
  <c r="A38" i="8"/>
  <c r="V38" i="8" s="1"/>
  <c r="A37" i="8"/>
  <c r="V37" i="8" s="1"/>
  <c r="A36" i="8"/>
  <c r="V36" i="8" s="1"/>
  <c r="A35" i="8"/>
  <c r="V35" i="8" s="1"/>
  <c r="A34" i="8"/>
  <c r="V34" i="8" s="1"/>
  <c r="A33" i="8"/>
  <c r="V33" i="8" s="1"/>
  <c r="A32" i="8"/>
  <c r="V32" i="8" s="1"/>
  <c r="A31" i="8"/>
  <c r="V31" i="8" s="1"/>
  <c r="A30" i="8"/>
  <c r="V30" i="8" s="1"/>
  <c r="A42" i="8"/>
  <c r="V42" i="8" s="1"/>
  <c r="A29" i="8"/>
  <c r="V29" i="8" s="1"/>
  <c r="C19" i="7"/>
  <c r="A43" i="8" l="1"/>
  <c r="V43" i="8" s="1"/>
  <c r="A9" i="3"/>
  <c r="A10" i="3" s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15" i="8"/>
  <c r="V15" i="8" s="1"/>
  <c r="A16" i="8"/>
  <c r="V16" i="8" s="1"/>
  <c r="A17" i="8"/>
  <c r="V17" i="8" s="1"/>
  <c r="A18" i="8"/>
  <c r="V18" i="8" s="1"/>
  <c r="A19" i="8"/>
  <c r="V19" i="8" s="1"/>
  <c r="A20" i="8"/>
  <c r="V20" i="8" s="1"/>
  <c r="A21" i="8"/>
  <c r="V21" i="8" s="1"/>
  <c r="A22" i="8"/>
  <c r="V22" i="8" s="1"/>
  <c r="A23" i="8"/>
  <c r="V23" i="8" s="1"/>
  <c r="A24" i="8"/>
  <c r="V24" i="8" s="1"/>
  <c r="A25" i="8"/>
  <c r="V25" i="8" s="1"/>
  <c r="A26" i="8"/>
  <c r="V26" i="8" s="1"/>
  <c r="A27" i="8"/>
  <c r="V27" i="8" s="1"/>
  <c r="A28" i="8"/>
  <c r="V28" i="8" s="1"/>
  <c r="C12" i="7"/>
  <c r="C10" i="7"/>
  <c r="C9" i="7"/>
  <c r="C8" i="7"/>
  <c r="A45" i="8" l="1"/>
  <c r="V45" i="8" s="1"/>
  <c r="A44" i="8"/>
  <c r="V44" i="8" s="1"/>
  <c r="W59" i="3"/>
  <c r="B14" i="7" s="1"/>
  <c r="A14" i="8" l="1"/>
  <c r="V14" i="8" s="1"/>
  <c r="A12" i="8"/>
  <c r="V12" i="8" s="1"/>
  <c r="A46" i="8"/>
  <c r="V46" i="8" s="1"/>
  <c r="A11" i="8"/>
  <c r="V11" i="8" s="1"/>
  <c r="A13" i="8" l="1"/>
  <c r="V13" i="8" s="1"/>
  <c r="V51" i="8" s="1"/>
  <c r="B16" i="7" s="1"/>
  <c r="A47" i="8"/>
  <c r="V47" i="8" s="1"/>
  <c r="A41" i="8"/>
  <c r="V41" i="8" s="1"/>
  <c r="A48" i="8" l="1"/>
  <c r="V48" i="8" s="1"/>
  <c r="A49" i="8" l="1"/>
  <c r="V49" i="8" s="1"/>
</calcChain>
</file>

<file path=xl/comments1.xml><?xml version="1.0" encoding="utf-8"?>
<comments xmlns="http://schemas.openxmlformats.org/spreadsheetml/2006/main">
  <authors>
    <author>Jan Ludwig Vocke</author>
  </authors>
  <commentList>
    <comment ref="L6" authorId="0" shapeId="0">
      <text>
        <r>
          <rPr>
            <b/>
            <sz val="9"/>
            <color indexed="81"/>
            <rFont val="Segoe UI"/>
            <family val="2"/>
          </rPr>
          <t>Bitte jeweils den beiden Paarkürpartnern dieselbe Nummer geben!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  <comment ref="Q6" authorId="0" shapeId="0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  <comment ref="U6" authorId="0" shapeId="0">
      <text>
        <r>
          <rPr>
            <b/>
            <sz val="9"/>
            <color indexed="81"/>
            <rFont val="Segoe UI"/>
            <family val="2"/>
          </rPr>
          <t>Werden im Meldeformular Teilnehmer für vereinsübergreifende Küren gemeldet, dann kann hier der abweichende Verein eingetragen werden.</t>
        </r>
      </text>
    </comment>
  </commentList>
</comments>
</file>

<file path=xl/sharedStrings.xml><?xml version="1.0" encoding="utf-8"?>
<sst xmlns="http://schemas.openxmlformats.org/spreadsheetml/2006/main" count="164" uniqueCount="114">
  <si>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</si>
  <si>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</si>
  <si>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</si>
  <si>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</si>
  <si>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</si>
  <si>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</si>
  <si>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</si>
  <si>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</si>
  <si>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</si>
  <si>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</si>
  <si>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</si>
  <si>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</si>
  <si>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</si>
  <si>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</si>
  <si>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</si>
  <si>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</si>
  <si>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</si>
  <si>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</si>
  <si>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</si>
  <si>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</si>
  <si>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</si>
  <si>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</si>
  <si>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</si>
  <si>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</si>
  <si>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Fortlaufende Nr.</t>
  </si>
  <si>
    <t>Telefonnummer</t>
  </si>
  <si>
    <t>Alter (am Wettkampftag)</t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</si>
  <si>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</si>
  <si>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</si>
  <si>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/>
  </si>
  <si>
    <t>Einzelkür</t>
  </si>
  <si>
    <t>Paarkür</t>
  </si>
  <si>
    <t>ja</t>
  </si>
  <si>
    <t>Kleingruppe</t>
  </si>
  <si>
    <t>KG1</t>
  </si>
  <si>
    <t>Großgruppe</t>
  </si>
  <si>
    <t>Kürname Einzelkür</t>
  </si>
  <si>
    <t>Kürname Kleingruppe</t>
  </si>
  <si>
    <t>Kürname Großgruppe</t>
  </si>
  <si>
    <t>GG1</t>
  </si>
  <si>
    <t>Vorläufe</t>
  </si>
  <si>
    <t>Finals</t>
  </si>
  <si>
    <r>
      <t xml:space="preserve">Einzelkür
</t>
    </r>
    <r>
      <rPr>
        <b/>
        <sz val="9"/>
        <color indexed="8"/>
        <rFont val="Arial"/>
        <family val="2"/>
      </rPr>
      <t>Junior Expert</t>
    </r>
  </si>
  <si>
    <r>
      <t xml:space="preserve">Paarkür
</t>
    </r>
    <r>
      <rPr>
        <b/>
        <sz val="9"/>
        <color indexed="8"/>
        <rFont val="Arial"/>
        <family val="2"/>
      </rPr>
      <t>Junior Expert</t>
    </r>
  </si>
  <si>
    <r>
      <t xml:space="preserve">Einzelkür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</si>
  <si>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männlich</t>
    </r>
  </si>
  <si>
    <r>
      <t xml:space="preserve">Paarkür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</si>
  <si>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U11/U13/U15</t>
    </r>
  </si>
  <si>
    <r>
      <t xml:space="preserve">Einzelkür
</t>
    </r>
    <r>
      <rPr>
        <b/>
        <sz val="9"/>
        <color indexed="8"/>
        <rFont val="Arial"/>
        <family val="2"/>
      </rPr>
      <t>U17/U19/U21</t>
    </r>
  </si>
  <si>
    <r>
      <t xml:space="preserve">Einzelkür
</t>
    </r>
    <r>
      <rPr>
        <b/>
        <sz val="9"/>
        <color indexed="8"/>
        <rFont val="Arial"/>
        <family val="2"/>
      </rPr>
      <t>U23/U25/25+</t>
    </r>
  </si>
  <si>
    <r>
      <t xml:space="preserve">Paarkür
</t>
    </r>
    <r>
      <rPr>
        <b/>
        <sz val="9"/>
        <color indexed="8"/>
        <rFont val="Arial"/>
        <family val="2"/>
      </rPr>
      <t>U11/U13/U15</t>
    </r>
  </si>
  <si>
    <r>
      <t xml:space="preserve">Paarkür
</t>
    </r>
    <r>
      <rPr>
        <b/>
        <sz val="9"/>
        <color indexed="8"/>
        <rFont val="Arial"/>
        <family val="2"/>
      </rPr>
      <t>U17/U19/U21</t>
    </r>
  </si>
  <si>
    <r>
      <t xml:space="preserve">Paarkür
</t>
    </r>
    <r>
      <rPr>
        <b/>
        <sz val="9"/>
        <color indexed="8"/>
        <rFont val="Arial"/>
        <family val="2"/>
      </rPr>
      <t>U23/U25/25+</t>
    </r>
  </si>
  <si>
    <t>Gruppenküren</t>
  </si>
  <si>
    <r>
      <t xml:space="preserve">Kleingruppe
</t>
    </r>
    <r>
      <rPr>
        <b/>
        <sz val="9"/>
        <color indexed="8"/>
        <rFont val="Arial"/>
        <family val="2"/>
      </rPr>
      <t>Junior Expert</t>
    </r>
  </si>
  <si>
    <r>
      <t xml:space="preserve">Kleingruppe
</t>
    </r>
    <r>
      <rPr>
        <b/>
        <sz val="9"/>
        <color indexed="8"/>
        <rFont val="Arial"/>
        <family val="2"/>
      </rPr>
      <t>Expert</t>
    </r>
  </si>
  <si>
    <r>
      <t xml:space="preserve">Großgruppe
</t>
    </r>
    <r>
      <rPr>
        <b/>
        <sz val="9"/>
        <color indexed="8"/>
        <rFont val="Arial"/>
        <family val="2"/>
      </rPr>
      <t>Junior Expert</t>
    </r>
  </si>
  <si>
    <r>
      <t xml:space="preserve">Großgruppe
</t>
    </r>
    <r>
      <rPr>
        <b/>
        <sz val="9"/>
        <color indexed="8"/>
        <rFont val="Arial"/>
        <family val="2"/>
      </rPr>
      <t>Expert</t>
    </r>
  </si>
  <si>
    <r>
      <t xml:space="preserve">Anmerkungen
</t>
    </r>
    <r>
      <rPr>
        <sz val="11"/>
        <color indexed="8"/>
        <rFont val="Arial"/>
        <family val="2"/>
      </rPr>
      <t>(optional)</t>
    </r>
  </si>
  <si>
    <r>
      <t xml:space="preserve">Einzelkür
</t>
    </r>
    <r>
      <rPr>
        <sz val="11"/>
        <rFont val="Arial"/>
        <family val="2"/>
      </rPr>
      <t>[ja/leer]</t>
    </r>
  </si>
  <si>
    <r>
      <t xml:space="preserve">Paarkür
</t>
    </r>
    <r>
      <rPr>
        <sz val="11"/>
        <rFont val="Arial"/>
        <family val="2"/>
      </rPr>
      <t>[1-99/leer]</t>
    </r>
  </si>
  <si>
    <r>
      <t xml:space="preserve">Kleingruppe
</t>
    </r>
    <r>
      <rPr>
        <sz val="11"/>
        <rFont val="Arial"/>
        <family val="2"/>
      </rPr>
      <t>[KG1-KG9/leer]</t>
    </r>
  </si>
  <si>
    <r>
      <t xml:space="preserve">Großgruppe
</t>
    </r>
    <r>
      <rPr>
        <sz val="11"/>
        <rFont val="Arial"/>
        <family val="2"/>
      </rPr>
      <t>[GG1-GG9/leer]</t>
    </r>
  </si>
  <si>
    <r>
      <t xml:space="preserve">Kürname
</t>
    </r>
    <r>
      <rPr>
        <sz val="9"/>
        <rFont val="Arial"/>
        <family val="2"/>
      </rPr>
      <t>(optional)</t>
    </r>
    <r>
      <rPr>
        <sz val="11"/>
        <rFont val="Arial"/>
        <family val="2"/>
      </rPr>
      <t xml:space="preserve">
</t>
    </r>
  </si>
  <si>
    <r>
      <t xml:space="preserve">Kürname
</t>
    </r>
    <r>
      <rPr>
        <sz val="9"/>
        <rFont val="Arial"/>
        <family val="2"/>
      </rPr>
      <t>(optional)</t>
    </r>
    <r>
      <rPr>
        <b/>
        <sz val="11"/>
        <rFont val="Arial"/>
        <family val="2"/>
      </rPr>
      <t xml:space="preserve">
</t>
    </r>
  </si>
  <si>
    <r>
      <t xml:space="preserve">Ersatzfahrer
</t>
    </r>
    <r>
      <rPr>
        <sz val="11"/>
        <rFont val="Arial"/>
        <family val="2"/>
      </rPr>
      <t>[ja/leer]</t>
    </r>
  </si>
  <si>
    <r>
      <t xml:space="preserve">Alter
</t>
    </r>
    <r>
      <rPr>
        <sz val="10"/>
        <rFont val="Arial"/>
        <family val="2"/>
      </rPr>
      <t>(am Wettkampftag)</t>
    </r>
  </si>
  <si>
    <t>Im diesem unteren Teil der Tabelle können Abstiegszähler ohne Juryausbildung benannt werden.
Bitte auswählen, wo der entsprechende Juror werten kann.</t>
  </si>
  <si>
    <t>T,P,T/P</t>
  </si>
  <si>
    <t>T/P</t>
  </si>
  <si>
    <r>
      <t xml:space="preserve">abweichender Verein
</t>
    </r>
    <r>
      <rPr>
        <sz val="9"/>
        <rFont val="Arial"/>
        <family val="2"/>
      </rPr>
      <t>(optional)</t>
    </r>
    <r>
      <rPr>
        <b/>
        <sz val="11"/>
        <rFont val="Arial"/>
        <family val="2"/>
      </rPr>
      <t xml:space="preserve">
</t>
    </r>
  </si>
  <si>
    <t>Startgebühr
über abweichenden Verein</t>
  </si>
  <si>
    <t>7,- Euro / fehlendem Juryeinsatz</t>
  </si>
  <si>
    <t>Anzahl Meldungen</t>
  </si>
  <si>
    <t>Anzahl Juryeinsätze</t>
  </si>
  <si>
    <t>Anzahl empfohlene Judges</t>
  </si>
  <si>
    <t>Wettkampfname</t>
  </si>
  <si>
    <t>Enddatum</t>
  </si>
  <si>
    <t>Startdatum</t>
  </si>
  <si>
    <t>Dieses Datum wird zur Berechnung des Alters am Wettkampftag verwendet!</t>
  </si>
  <si>
    <t>Der Wettkampfname wird auf allen Tabellenblättern ganz oben angezeigt</t>
  </si>
  <si>
    <t>Überweisung bis</t>
  </si>
  <si>
    <t>Meldeschluss</t>
  </si>
  <si>
    <t>Meldeadresse</t>
  </si>
  <si>
    <t>Datumsanzeige in den Tabellen</t>
  </si>
  <si>
    <t>Dieses Datum wird auf allen Tabellenblättern ganz oben angezeigt</t>
  </si>
  <si>
    <t>E-Mail Betreff</t>
  </si>
  <si>
    <t>An den hier definierten Betreff wird automatisch der Vereinsname aus dem Tabellenblatt "allg. Daten" angehängt</t>
  </si>
  <si>
    <t>Daten für die Anmeldung - diese werden im Tabellenblatt "allg. Daten" angeziegt</t>
  </si>
  <si>
    <t>Daten für die Überweisung der Startgebühren - diese werden im Tabellenblatt "Zusammenfassung" angeziegt</t>
  </si>
  <si>
    <t>Meldegebühr Ersatzfahrer</t>
  </si>
  <si>
    <t>Meldegebühr regulär</t>
  </si>
  <si>
    <t>Meldegebühr Limit</t>
  </si>
  <si>
    <t>Bitte bei allen Medlegebühren den Betrag in Euro als Zahl ohne weitere Zusätze eingben.
Die Werte werden zur Berechnung in anderen Tabellen verwendet!</t>
  </si>
  <si>
    <t>Anzahl reguläre Starts / Starter</t>
  </si>
  <si>
    <t>Anzahl Ersatzstarts / Starter</t>
  </si>
  <si>
    <r>
      <rPr>
        <b/>
        <sz val="12"/>
        <color indexed="8"/>
        <rFont val="Arial"/>
        <family val="2"/>
      </rPr>
      <t>Im diesem oberen Teil der Tabelle bitte die nach IUF Regelwerk 2019 geschulten Juroren (mind. 16 Jahre) und mögliche Einsätze benennen - nur diese Juroren zählen für die Mindestanzahl an Juryeinsätzen die ein Verein stellen muss!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Abstiegszähler ohne Juryausbildung können zusätzlich im unteren Teil der Tabelle benannt werden.
Bitte informiert Euch selbstständig über den genauen Zeitplan der Veranstaltung und dementsprechend über die Startszeit der einzelnen Klassen!
</t>
    </r>
    <r>
      <rPr>
        <b/>
        <sz val="12"/>
        <color indexed="8"/>
        <rFont val="Arial"/>
        <family val="2"/>
      </rPr>
      <t>Bitte auswählen, in welchem Bereich der entsprechende Juror werten kann: T = Technik, P = Performance, T/P = Technik und Performance</t>
    </r>
  </si>
  <si>
    <t>Meldegebühr regulär entspricht dem Betrag XX,- / Teilnehmer / Disziplin</t>
  </si>
  <si>
    <t>Meldegebühr Limit begrenzt den Betrag / Teilnehmer für den gesamten Wettkampf auf den angegebenen Wert; 0 = kein Limit</t>
  </si>
  <si>
    <t>Meldegebühr Ersatzfahrer entspricht dem Betrag XX,- / Ersatzfahrer Gruppenkür / Disziplin; 0 = reguläre Meldegebühr</t>
  </si>
  <si>
    <t>Badische Meisterschaft und Schwarzwald Cup</t>
  </si>
  <si>
    <t>17. &amp; 18. Mai 2025</t>
  </si>
  <si>
    <t>RMSV Bohlsbach</t>
  </si>
  <si>
    <t>anmeldung.rmsvbohlsbach@gmail.com</t>
  </si>
  <si>
    <t>13.04.2025 (Nachmeldungen sind nicht möglich)</t>
  </si>
  <si>
    <t>RAD- UND MOTORSPORTVEREIN LOHENGRIN E:V: BOHLSBACH</t>
  </si>
  <si>
    <t>DE36 6645 0050 0000 5354 37</t>
  </si>
  <si>
    <t>Sparkasse Offenburg-Ortenau</t>
  </si>
  <si>
    <t>BM 2025-Vereinsname</t>
  </si>
  <si>
    <t>Badische Meisterschaft und Schwarzwald-Cup</t>
  </si>
  <si>
    <t>Anmeldung Badische Meisterschaft und/oder Schwarzwald-Cup</t>
  </si>
  <si>
    <r>
      <t xml:space="preserve">Badische </t>
    </r>
    <r>
      <rPr>
        <sz val="11"/>
        <color indexed="8"/>
        <rFont val="Arial"/>
        <family val="2"/>
      </rPr>
      <t>[ja/leer]</t>
    </r>
  </si>
  <si>
    <r>
      <t xml:space="preserve">Cup </t>
    </r>
    <r>
      <rPr>
        <sz val="11"/>
        <color indexed="8"/>
        <rFont val="Arial"/>
        <family val="2"/>
      </rPr>
      <t xml:space="preserve">[ja/leer] </t>
    </r>
  </si>
  <si>
    <t>10 Euro pro Teilnehmer und pro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</si>
</sst>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&quot;.- €&quot;"/>
    <numFmt numFmtId="166" formatCode="00.\-\ &quot;€&quot;"/>
  </numFmts>
  <fonts count="45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u/>
      <sz val="10"/>
      <color indexed="12"/>
      <name val="Verdana"/>
      <family val="2"/>
    </font>
    <font>
      <sz val="8"/>
      <name val="Cambria"/>
      <family val="1"/>
    </font>
    <font>
      <b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0"/>
      <color rgb="FFFF0000"/>
      <name val="Verdana"/>
      <family val="2"/>
    </font>
    <font>
      <sz val="20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sz val="12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0.249977111117893"/>
        <bgColor indexed="54"/>
      </patternFill>
    </fill>
    <fill>
      <patternFill patternType="solid">
        <fgColor theme="6" tint="0.79998168889431442"/>
        <bgColor indexed="42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27" fillId="0" borderId="0" applyNumberFormat="0" applyFill="0" applyBorder="0" applyAlignment="0" applyProtection="0"/>
  </cellStyleXfs>
  <cellXfs count="189">
    <xf numFmtId="0" fontId="0" fillId="0" borderId="0" xfId="0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14" fontId="18" fillId="6" borderId="2" xfId="0" applyNumberFormat="1" applyFont="1" applyFill="1" applyBorder="1" applyAlignment="1">
      <alignment horizontal="left" vertical="center"/>
    </xf>
    <xf numFmtId="14" fontId="18" fillId="6" borderId="2" xfId="0" applyNumberFormat="1" applyFont="1" applyFill="1" applyBorder="1" applyAlignment="1">
      <alignment horizontal="center" vertical="center"/>
    </xf>
    <xf numFmtId="1" fontId="18" fillId="5" borderId="2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6" fillId="2" borderId="0" xfId="0" applyFont="1" applyFill="1"/>
    <xf numFmtId="0" fontId="25" fillId="2" borderId="0" xfId="0" applyFont="1" applyFill="1"/>
    <xf numFmtId="49" fontId="19" fillId="6" borderId="2" xfId="0" applyNumberFormat="1" applyFont="1" applyFill="1" applyBorder="1" applyAlignment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14" fontId="18" fillId="6" borderId="3" xfId="0" applyNumberFormat="1" applyFont="1" applyFill="1" applyBorder="1" applyAlignment="1">
      <alignment horizontal="left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left" vertical="center"/>
    </xf>
    <xf numFmtId="14" fontId="18" fillId="6" borderId="3" xfId="0" applyNumberFormat="1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textRotation="90" wrapText="1"/>
    </xf>
    <xf numFmtId="0" fontId="22" fillId="4" borderId="18" xfId="0" applyFont="1" applyFill="1" applyBorder="1" applyAlignment="1">
      <alignment horizontal="center" textRotation="90" wrapText="1"/>
    </xf>
    <xf numFmtId="0" fontId="22" fillId="4" borderId="7" xfId="0" applyFont="1" applyFill="1" applyBorder="1" applyAlignment="1">
      <alignment horizontal="center" textRotation="90" wrapText="1"/>
    </xf>
    <xf numFmtId="49" fontId="19" fillId="6" borderId="3" xfId="0" applyNumberFormat="1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textRotation="90" wrapText="1"/>
    </xf>
    <xf numFmtId="0" fontId="22" fillId="4" borderId="15" xfId="0" applyFont="1" applyFill="1" applyBorder="1" applyAlignment="1">
      <alignment horizontal="center" textRotation="90" wrapText="1"/>
    </xf>
    <xf numFmtId="1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13" borderId="3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>
      <alignment horizontal="center" wrapText="1"/>
    </xf>
    <xf numFmtId="0" fontId="22" fillId="4" borderId="18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4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0" xfId="0" applyFont="1" applyFill="1" applyBorder="1" applyAlignment="1">
      <alignment horizontal="center" vertical="center" wrapText="1"/>
    </xf>
    <xf numFmtId="14" fontId="10" fillId="7" borderId="3" xfId="0" applyNumberFormat="1" applyFont="1" applyFill="1" applyBorder="1" applyAlignment="1" applyProtection="1">
      <alignment horizontal="left" vertical="center"/>
      <protection locked="0"/>
    </xf>
    <xf numFmtId="165" fontId="20" fillId="6" borderId="27" xfId="0" applyNumberFormat="1" applyFont="1" applyFill="1" applyBorder="1" applyAlignment="1">
      <alignment horizontal="center" vertical="center"/>
    </xf>
    <xf numFmtId="166" fontId="22" fillId="6" borderId="27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14" fontId="37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2" fontId="36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49" fontId="18" fillId="14" borderId="11" xfId="0" applyNumberFormat="1" applyFont="1" applyFill="1" applyBorder="1" applyAlignment="1">
      <alignment horizontal="center" vertical="center"/>
    </xf>
    <xf numFmtId="165" fontId="18" fillId="14" borderId="11" xfId="0" applyNumberFormat="1" applyFont="1" applyFill="1" applyBorder="1" applyAlignment="1">
      <alignment horizontal="center" vertical="center"/>
    </xf>
    <xf numFmtId="0" fontId="22" fillId="15" borderId="14" xfId="0" applyFont="1" applyFill="1" applyBorder="1" applyAlignment="1">
      <alignment horizontal="center" textRotation="90"/>
    </xf>
    <xf numFmtId="0" fontId="22" fillId="15" borderId="15" xfId="0" applyFont="1" applyFill="1" applyBorder="1" applyAlignment="1">
      <alignment horizontal="center" wrapText="1"/>
    </xf>
    <xf numFmtId="49" fontId="10" fillId="16" borderId="11" xfId="0" applyNumberFormat="1" applyFont="1" applyFill="1" applyBorder="1" applyAlignment="1" applyProtection="1">
      <alignment horizontal="center" vertical="center"/>
      <protection locked="0"/>
    </xf>
    <xf numFmtId="166" fontId="10" fillId="16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textRotation="90"/>
    </xf>
    <xf numFmtId="0" fontId="40" fillId="0" borderId="0" xfId="0" applyFont="1"/>
    <xf numFmtId="0" fontId="10" fillId="2" borderId="0" xfId="0" applyFont="1" applyFill="1" applyAlignment="1">
      <alignment horizontal="right" vertical="center"/>
    </xf>
    <xf numFmtId="14" fontId="10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2" fontId="40" fillId="2" borderId="0" xfId="0" applyNumberFormat="1" applyFont="1" applyFill="1" applyAlignment="1">
      <alignment vertical="center"/>
    </xf>
    <xf numFmtId="0" fontId="43" fillId="2" borderId="0" xfId="0" applyFont="1" applyFill="1"/>
    <xf numFmtId="0" fontId="4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4" fillId="0" borderId="0" xfId="0" applyFont="1" applyAlignment="1">
      <alignment horizontal="right" vertical="center" wrapText="1"/>
    </xf>
    <xf numFmtId="14" fontId="29" fillId="17" borderId="0" xfId="1" applyNumberFormat="1" applyFont="1" applyFill="1" applyAlignment="1">
      <alignment horizontal="left" vertical="center"/>
    </xf>
    <xf numFmtId="0" fontId="29" fillId="17" borderId="0" xfId="0" applyFont="1" applyFill="1" applyAlignment="1">
      <alignment horizontal="left" vertical="center"/>
    </xf>
    <xf numFmtId="164" fontId="29" fillId="17" borderId="0" xfId="1" applyNumberFormat="1" applyFont="1" applyFill="1" applyAlignment="1">
      <alignment horizontal="left" vertical="center"/>
    </xf>
    <xf numFmtId="0" fontId="29" fillId="17" borderId="0" xfId="1" applyFont="1" applyFill="1" applyAlignment="1">
      <alignment vertical="center"/>
    </xf>
    <xf numFmtId="0" fontId="41" fillId="0" borderId="0" xfId="0" applyFont="1" applyAlignment="1">
      <alignment vertical="center"/>
    </xf>
    <xf numFmtId="0" fontId="27" fillId="0" borderId="0" xfId="2"/>
    <xf numFmtId="0" fontId="29" fillId="17" borderId="0" xfId="1" applyFont="1" applyFill="1" applyAlignment="1">
      <alignment horizontal="left" vertical="center"/>
    </xf>
    <xf numFmtId="0" fontId="24" fillId="4" borderId="3" xfId="0" applyFont="1" applyFill="1" applyBorder="1" applyAlignment="1">
      <alignment horizontal="center" textRotation="90"/>
    </xf>
    <xf numFmtId="0" fontId="24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164" fontId="27" fillId="17" borderId="0" xfId="2" applyNumberFormat="1" applyFill="1" applyAlignment="1">
      <alignment horizontal="left" vertical="center"/>
    </xf>
    <xf numFmtId="14" fontId="3" fillId="2" borderId="0" xfId="1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Protection="1"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164" fontId="5" fillId="2" borderId="0" xfId="1" applyNumberFormat="1" applyFont="1" applyFill="1" applyAlignment="1" applyProtection="1">
      <alignment horizontal="left"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14" fontId="5" fillId="2" borderId="0" xfId="1" applyNumberFormat="1" applyFont="1" applyFill="1" applyAlignment="1" applyProtection="1">
      <alignment horizontal="left" vertical="center"/>
      <protection hidden="1"/>
    </xf>
    <xf numFmtId="0" fontId="8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164" fontId="27" fillId="2" borderId="0" xfId="2" applyNumberFormat="1" applyFill="1" applyAlignment="1" applyProtection="1">
      <alignment horizontal="left" vertical="center"/>
      <protection hidden="1"/>
    </xf>
    <xf numFmtId="0" fontId="14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15" fillId="2" borderId="0" xfId="0" applyNumberFormat="1" applyFont="1" applyFill="1" applyAlignment="1">
      <alignment vertical="center"/>
    </xf>
    <xf numFmtId="0" fontId="4" fillId="9" borderId="1" xfId="0" applyFont="1" applyFill="1" applyBorder="1" applyAlignment="1" applyProtection="1">
      <alignment vertical="center"/>
      <protection hidden="1"/>
    </xf>
    <xf numFmtId="0" fontId="27" fillId="9" borderId="1" xfId="2" applyFill="1" applyBorder="1" applyAlignment="1" applyProtection="1">
      <alignment vertical="center"/>
      <protection hidden="1"/>
    </xf>
    <xf numFmtId="49" fontId="4" fillId="9" borderId="1" xfId="0" applyNumberFormat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14" fontId="15" fillId="2" borderId="0" xfId="0" applyNumberFormat="1" applyFont="1" applyFill="1" applyAlignment="1" applyProtection="1">
      <alignment vertical="center"/>
      <protection hidden="1"/>
    </xf>
    <xf numFmtId="0" fontId="4" fillId="10" borderId="1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164" fontId="12" fillId="2" borderId="0" xfId="1" applyNumberFormat="1" applyFont="1" applyFill="1" applyAlignment="1" applyProtection="1">
      <alignment horizontal="left" vertical="center"/>
      <protection hidden="1"/>
    </xf>
    <xf numFmtId="0" fontId="9" fillId="11" borderId="5" xfId="1" applyFont="1" applyFill="1" applyBorder="1" applyAlignment="1" applyProtection="1">
      <alignment vertical="center"/>
      <protection hidden="1"/>
    </xf>
    <xf numFmtId="44" fontId="22" fillId="11" borderId="6" xfId="1" applyNumberFormat="1" applyFont="1" applyFill="1" applyBorder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6" fontId="29" fillId="17" borderId="0" xfId="1" applyNumberFormat="1" applyFont="1" applyFill="1" applyAlignment="1">
      <alignment horizontal="left" vertical="center"/>
    </xf>
    <xf numFmtId="0" fontId="2" fillId="2" borderId="0" xfId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42" fillId="2" borderId="0" xfId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>
      <alignment horizontal="center" textRotation="90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2" fillId="15" borderId="14" xfId="0" applyFont="1" applyFill="1" applyBorder="1" applyAlignment="1">
      <alignment horizontal="center" textRotation="90" wrapText="1"/>
    </xf>
    <xf numFmtId="0" fontId="22" fillId="15" borderId="15" xfId="0" applyFont="1" applyFill="1" applyBorder="1" applyAlignment="1">
      <alignment horizontal="center" textRotation="90" wrapText="1"/>
    </xf>
    <xf numFmtId="0" fontId="42" fillId="2" borderId="0" xfId="1" applyFont="1" applyFill="1" applyAlignment="1">
      <alignment horizontal="center" vertical="center"/>
    </xf>
    <xf numFmtId="14" fontId="22" fillId="8" borderId="23" xfId="0" applyNumberFormat="1" applyFont="1" applyFill="1" applyBorder="1" applyAlignment="1">
      <alignment horizontal="center" vertical="center" wrapText="1"/>
    </xf>
    <xf numFmtId="14" fontId="22" fillId="8" borderId="8" xfId="0" applyNumberFormat="1" applyFont="1" applyFill="1" applyBorder="1" applyAlignment="1">
      <alignment horizontal="center" vertical="center" wrapText="1"/>
    </xf>
    <xf numFmtId="14" fontId="22" fillId="8" borderId="9" xfId="0" applyNumberFormat="1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textRotation="90"/>
    </xf>
    <xf numFmtId="0" fontId="22" fillId="4" borderId="26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center" textRotation="90"/>
    </xf>
    <xf numFmtId="0" fontId="22" fillId="4" borderId="3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center" textRotation="90" wrapText="1"/>
    </xf>
    <xf numFmtId="0" fontId="24" fillId="4" borderId="4" xfId="0" applyFont="1" applyFill="1" applyBorder="1" applyAlignment="1">
      <alignment horizontal="center" textRotation="90"/>
    </xf>
    <xf numFmtId="0" fontId="24" fillId="4" borderId="3" xfId="0" applyFont="1" applyFill="1" applyBorder="1" applyAlignment="1">
      <alignment horizontal="center" textRotation="90"/>
    </xf>
    <xf numFmtId="0" fontId="24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textRotation="90"/>
    </xf>
    <xf numFmtId="0" fontId="24" fillId="4" borderId="24" xfId="0" applyFont="1" applyFill="1" applyBorder="1" applyAlignment="1">
      <alignment horizontal="center" textRotation="90"/>
    </xf>
    <xf numFmtId="0" fontId="24" fillId="4" borderId="15" xfId="0" applyFont="1" applyFill="1" applyBorder="1" applyAlignment="1">
      <alignment horizontal="center" textRotation="90"/>
    </xf>
    <xf numFmtId="0" fontId="24" fillId="4" borderId="14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textRotation="90" wrapText="1"/>
    </xf>
    <xf numFmtId="0" fontId="22" fillId="4" borderId="24" xfId="0" applyFont="1" applyFill="1" applyBorder="1" applyAlignment="1">
      <alignment horizontal="center" textRotation="90" wrapText="1"/>
    </xf>
    <xf numFmtId="0" fontId="22" fillId="4" borderId="25" xfId="0" applyFont="1" applyFill="1" applyBorder="1" applyAlignment="1">
      <alignment horizontal="center" textRotation="90" wrapText="1"/>
    </xf>
    <xf numFmtId="0" fontId="22" fillId="4" borderId="24" xfId="0" applyFont="1" applyFill="1" applyBorder="1" applyAlignment="1">
      <alignment horizontal="center" textRotation="90"/>
    </xf>
    <xf numFmtId="0" fontId="22" fillId="4" borderId="15" xfId="0" applyFont="1" applyFill="1" applyBorder="1" applyAlignment="1">
      <alignment horizontal="center" textRotation="90"/>
    </xf>
    <xf numFmtId="0" fontId="34" fillId="4" borderId="11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29" fillId="12" borderId="12" xfId="0" applyFont="1" applyFill="1" applyBorder="1" applyAlignment="1" applyProtection="1">
      <alignment horizontal="center" vertical="center"/>
      <protection hidden="1"/>
    </xf>
    <xf numFmtId="0" fontId="29" fillId="12" borderId="13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</cellXfs>
  <cellStyles count="3">
    <cellStyle name="Link" xfId="2" builtinId="8"/>
    <cellStyle name="Standard" xfId="0" builtinId="0"/>
    <cellStyle name="Standard 2" xfId="1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6" formatCode="00.\-\ &quot;€&quot;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CC"/>
        </patternFill>
      </fill>
    </dxf>
    <dxf>
      <numFmt numFmtId="166" formatCode="00.\-\ &quot;€&quot;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.rmsvbohlsbach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meldung.rmsvbohlsba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1"/>
  <sheetViews>
    <sheetView tabSelected="1" topLeftCell="A2" zoomScale="91" zoomScaleNormal="90" zoomScalePageLayoutView="80" workbookViewId="0">
      <selection activeCell="C7" sqref="C7"/>
    </sheetView>
  </sheetViews>
  <sheetFormatPr baseColWidth="10" defaultColWidth="9.875" defaultRowHeight="12.75" x14ac:dyDescent="0.2"/>
  <cols>
    <col min="1" max="1" width="25.625" style="103" customWidth="1"/>
    <col min="2" max="2" width="20.625" style="103" customWidth="1"/>
    <col min="3" max="3" width="45.625" style="103" customWidth="1"/>
    <col min="4" max="4" width="25.625" style="103" customWidth="1"/>
    <col min="5" max="5" width="16.125" style="114" customWidth="1"/>
    <col min="6" max="16384" width="9.875" style="114"/>
  </cols>
  <sheetData>
    <row r="1" spans="1:5" ht="30" customHeight="1" x14ac:dyDescent="0.2">
      <c r="A1" s="138"/>
      <c r="B1" s="138"/>
      <c r="C1" s="138"/>
      <c r="D1" s="138"/>
    </row>
    <row r="2" spans="1:5" s="116" customFormat="1" ht="30" customHeight="1" x14ac:dyDescent="0.2">
      <c r="A2" s="139" t="s">
        <v>100</v>
      </c>
      <c r="B2" s="139"/>
      <c r="C2" s="139"/>
      <c r="D2" s="139"/>
      <c r="E2" s="115"/>
    </row>
    <row r="3" spans="1:5" s="116" customFormat="1" ht="30" customHeight="1" x14ac:dyDescent="0.2">
      <c r="A3" s="141" t="s">
        <v>101</v>
      </c>
      <c r="B3" s="141"/>
      <c r="C3" s="141"/>
      <c r="D3" s="141"/>
      <c r="E3" s="115"/>
    </row>
    <row r="4" spans="1:5" s="117" customFormat="1" ht="30" customHeight="1" x14ac:dyDescent="0.2">
      <c r="A4" s="102"/>
      <c r="B4" s="102"/>
      <c r="C4" s="102"/>
      <c r="D4" s="102"/>
    </row>
    <row r="5" spans="1:5" ht="30" customHeight="1" x14ac:dyDescent="0.2">
      <c r="B5" s="140" t="s">
        <v>0</v>
      </c>
      <c r="C5" s="140"/>
    </row>
    <row r="6" spans="1:5" ht="20.100000000000001" customHeight="1" thickBot="1" x14ac:dyDescent="0.25">
      <c r="B6" s="104"/>
      <c r="C6" s="104"/>
    </row>
    <row r="7" spans="1:5" ht="20.100000000000001" customHeight="1" thickBot="1" x14ac:dyDescent="0.25">
      <c r="B7" s="105" t="s">
        <v>1</v>
      </c>
      <c r="C7" s="118"/>
    </row>
    <row r="8" spans="1:5" ht="20.100000000000001" customHeight="1" thickBot="1" x14ac:dyDescent="0.25">
      <c r="B8" s="105" t="s">
        <v>2</v>
      </c>
      <c r="C8" s="118"/>
    </row>
    <row r="9" spans="1:5" ht="20.100000000000001" customHeight="1" thickBot="1" x14ac:dyDescent="0.25">
      <c r="B9" s="105" t="s">
        <v>3</v>
      </c>
      <c r="C9" s="118"/>
    </row>
    <row r="10" spans="1:5" ht="20.100000000000001" customHeight="1" thickBot="1" x14ac:dyDescent="0.25">
      <c r="B10" s="105" t="s">
        <v>4</v>
      </c>
      <c r="C10" s="118"/>
    </row>
    <row r="11" spans="1:5" ht="20.100000000000001" customHeight="1" thickBot="1" x14ac:dyDescent="0.25">
      <c r="B11" s="105" t="s">
        <v>19</v>
      </c>
      <c r="C11" s="119"/>
    </row>
    <row r="12" spans="1:5" ht="20.100000000000001" customHeight="1" thickBot="1" x14ac:dyDescent="0.25">
      <c r="B12" s="105" t="s">
        <v>25</v>
      </c>
      <c r="C12" s="120"/>
    </row>
    <row r="13" spans="1:5" ht="20.100000000000001" customHeight="1" x14ac:dyDescent="0.2">
      <c r="B13" s="104"/>
      <c r="C13" s="104"/>
    </row>
    <row r="14" spans="1:5" ht="20.100000000000001" customHeight="1" x14ac:dyDescent="0.2">
      <c r="B14" s="104"/>
      <c r="C14" s="104"/>
    </row>
    <row r="15" spans="1:5" ht="20.100000000000001" customHeight="1" x14ac:dyDescent="0.2">
      <c r="B15" s="106" t="s">
        <v>8</v>
      </c>
      <c r="C15" s="107" t="s">
        <v>113</v>
      </c>
    </row>
    <row r="16" spans="1:5" ht="20.100000000000001" customHeight="1" x14ac:dyDescent="0.2">
      <c r="B16" s="106"/>
      <c r="C16" s="107"/>
    </row>
    <row r="17" spans="2:3" ht="20.100000000000001" customHeight="1" x14ac:dyDescent="0.2">
      <c r="B17" s="106"/>
      <c r="C17" s="107" t="s">
        <v>72</v>
      </c>
    </row>
    <row r="18" spans="2:3" ht="20.100000000000001" customHeight="1" x14ac:dyDescent="0.2">
      <c r="B18" s="106"/>
      <c r="C18" s="108"/>
    </row>
    <row r="19" spans="2:3" ht="20.100000000000001" customHeight="1" x14ac:dyDescent="0.2">
      <c r="B19" s="106" t="s">
        <v>6</v>
      </c>
      <c r="C19" s="109" t="s">
        <v>104</v>
      </c>
    </row>
    <row r="20" spans="2:3" ht="20.100000000000001" customHeight="1" x14ac:dyDescent="0.25">
      <c r="B20" s="110"/>
      <c r="C20" s="111"/>
    </row>
    <row r="21" spans="2:3" ht="20.100000000000001" customHeight="1" x14ac:dyDescent="0.2">
      <c r="B21" s="112" t="s">
        <v>7</v>
      </c>
      <c r="C21" s="113" t="s">
        <v>103</v>
      </c>
    </row>
  </sheetData>
  <mergeCells count="4">
    <mergeCell ref="A1:D1"/>
    <mergeCell ref="A2:D2"/>
    <mergeCell ref="B5:C5"/>
    <mergeCell ref="A3:D3"/>
  </mergeCells>
  <phoneticPr fontId="1" type="noConversion"/>
  <conditionalFormatting sqref="C7:C12">
    <cfRule type="expression" dxfId="38" priority="1">
      <formula>NOT(COUNTBLANK($C$7:$C$12)&gt;0)</formula>
    </cfRule>
    <cfRule type="expression" dxfId="37" priority="2">
      <formula>NOT($C7="")</formula>
    </cfRule>
  </conditionalFormatting>
  <hyperlinks>
    <hyperlink ref="C21" r:id="rId1"/>
  </hyperlinks>
  <pageMargins left="0.75" right="0.75" top="1" bottom="1" header="0.5" footer="0.5"/>
  <pageSetup paperSize="9" scale="49" orientation="portrait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IM61"/>
  <sheetViews>
    <sheetView zoomScaleNormal="100" zoomScaleSheetLayoutView="100" zoomScalePageLayoutView="120" workbookViewId="0">
      <pane ySplit="6" topLeftCell="A7" activePane="bottomLeft" state="frozen"/>
      <selection pane="bottomLeft" activeCell="B8" sqref="B8"/>
    </sheetView>
  </sheetViews>
  <sheetFormatPr baseColWidth="10" defaultColWidth="9.875" defaultRowHeight="12.75" x14ac:dyDescent="0.2"/>
  <cols>
    <col min="1" max="1" width="3.375" style="2" customWidth="1"/>
    <col min="2" max="2" width="20.625" style="2" customWidth="1"/>
    <col min="3" max="3" width="5.125" style="2" customWidth="1"/>
    <col min="4" max="4" width="20.625" style="2" customWidth="1"/>
    <col min="5" max="5" width="4.625" style="2" customWidth="1"/>
    <col min="6" max="7" width="5.125" style="2" customWidth="1"/>
    <col min="8" max="8" width="10.625" style="2" customWidth="1"/>
    <col min="9" max="9" width="6.625" style="2" customWidth="1"/>
    <col min="10" max="10" width="4.875" style="2" customWidth="1"/>
    <col min="11" max="11" width="20.625" style="2" customWidth="1"/>
    <col min="12" max="12" width="6.625" style="2" customWidth="1"/>
    <col min="13" max="13" width="20.625" style="2" customWidth="1"/>
    <col min="14" max="15" width="6.625" style="2" customWidth="1"/>
    <col min="16" max="16" width="20.625" style="2" customWidth="1"/>
    <col min="17" max="18" width="6.625" style="2" customWidth="1"/>
    <col min="19" max="19" width="20.625" style="2" customWidth="1"/>
    <col min="20" max="20" width="8.625" style="2" customWidth="1"/>
    <col min="21" max="21" width="20.625" style="2" customWidth="1"/>
    <col min="22" max="22" width="7.125" style="2" customWidth="1"/>
    <col min="23" max="23" width="16.25" style="60" hidden="1" customWidth="1"/>
    <col min="24" max="24" width="9.125" style="60" hidden="1" customWidth="1"/>
    <col min="25" max="26" width="6.625" style="2" hidden="1" customWidth="1"/>
    <col min="27" max="16384" width="9.875" style="2"/>
  </cols>
  <sheetData>
    <row r="1" spans="1:247" s="25" customFormat="1" ht="30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54"/>
      <c r="X1" s="54"/>
    </row>
    <row r="2" spans="1:247" s="25" customFormat="1" ht="30" customHeight="1" x14ac:dyDescent="0.2">
      <c r="A2" s="143" t="str">
        <f>'Intern Wettkampfdaten'!B1</f>
        <v>Badische Meisterschaft und Schwarzwald-Cup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54"/>
      <c r="X2" s="54"/>
    </row>
    <row r="3" spans="1:247" s="26" customFormat="1" ht="30" customHeight="1" x14ac:dyDescent="0.2">
      <c r="A3" s="147" t="str">
        <f>'Intern Wettkampfdaten'!B6</f>
        <v>17. - 18.05.2025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55"/>
      <c r="X3" s="55"/>
    </row>
    <row r="4" spans="1:247" s="27" customFormat="1" ht="1.5" customHeight="1" x14ac:dyDescent="0.2">
      <c r="A4" s="24"/>
      <c r="B4" s="24"/>
      <c r="C4" s="24"/>
      <c r="D4" s="24"/>
      <c r="E4" s="24"/>
      <c r="F4" s="24"/>
      <c r="G4" s="24"/>
      <c r="W4" s="56"/>
      <c r="X4" s="56"/>
    </row>
    <row r="5" spans="1:247" s="27" customFormat="1" ht="39.950000000000003" customHeight="1" x14ac:dyDescent="0.25">
      <c r="A5" s="159" t="s">
        <v>24</v>
      </c>
      <c r="B5" s="161" t="s">
        <v>10</v>
      </c>
      <c r="C5" s="99"/>
      <c r="D5" s="161" t="s">
        <v>11</v>
      </c>
      <c r="E5" s="159" t="s">
        <v>27</v>
      </c>
      <c r="F5" s="99"/>
      <c r="G5" s="99"/>
      <c r="H5" s="158" t="s">
        <v>28</v>
      </c>
      <c r="I5" s="156" t="s">
        <v>26</v>
      </c>
      <c r="J5" s="151" t="s">
        <v>30</v>
      </c>
      <c r="K5" s="152"/>
      <c r="L5" s="163" t="s">
        <v>31</v>
      </c>
      <c r="M5" s="164"/>
      <c r="N5" s="148" t="s">
        <v>33</v>
      </c>
      <c r="O5" s="149"/>
      <c r="P5" s="150"/>
      <c r="Q5" s="151" t="s">
        <v>35</v>
      </c>
      <c r="R5" s="152"/>
      <c r="S5" s="153"/>
      <c r="T5" s="154" t="s">
        <v>12</v>
      </c>
      <c r="U5" s="63"/>
      <c r="V5" s="145" t="s">
        <v>71</v>
      </c>
      <c r="W5" s="56"/>
      <c r="X5" s="56"/>
      <c r="Y5" s="142" t="s">
        <v>94</v>
      </c>
      <c r="Z5" s="142" t="s">
        <v>95</v>
      </c>
    </row>
    <row r="6" spans="1:247" s="1" customFormat="1" ht="110.1" customHeight="1" x14ac:dyDescent="0.25">
      <c r="A6" s="160"/>
      <c r="B6" s="162"/>
      <c r="C6" s="100"/>
      <c r="D6" s="162"/>
      <c r="E6" s="160"/>
      <c r="F6" s="98" t="s">
        <v>111</v>
      </c>
      <c r="G6" s="98" t="s">
        <v>112</v>
      </c>
      <c r="H6" s="157"/>
      <c r="I6" s="157"/>
      <c r="J6" s="38" t="s">
        <v>59</v>
      </c>
      <c r="K6" s="46" t="s">
        <v>63</v>
      </c>
      <c r="L6" s="42" t="s">
        <v>60</v>
      </c>
      <c r="M6" s="47" t="s">
        <v>64</v>
      </c>
      <c r="N6" s="43" t="s">
        <v>61</v>
      </c>
      <c r="O6" s="39" t="s">
        <v>65</v>
      </c>
      <c r="P6" s="47" t="s">
        <v>64</v>
      </c>
      <c r="Q6" s="40" t="s">
        <v>62</v>
      </c>
      <c r="R6" s="39" t="s">
        <v>65</v>
      </c>
      <c r="S6" s="48" t="s">
        <v>64</v>
      </c>
      <c r="T6" s="155"/>
      <c r="U6" s="64" t="s">
        <v>70</v>
      </c>
      <c r="V6" s="146"/>
      <c r="W6" s="67"/>
      <c r="X6" s="57"/>
      <c r="Y6" s="142"/>
      <c r="Z6" s="142"/>
    </row>
    <row r="7" spans="1:247" ht="18" customHeight="1" x14ac:dyDescent="0.2">
      <c r="A7" s="3">
        <v>0</v>
      </c>
      <c r="B7" s="4" t="s">
        <v>13</v>
      </c>
      <c r="C7" s="4"/>
      <c r="D7" s="5" t="s">
        <v>14</v>
      </c>
      <c r="E7" s="3" t="s">
        <v>9</v>
      </c>
      <c r="F7" s="4"/>
      <c r="G7" s="4"/>
      <c r="H7" s="6">
        <v>38523</v>
      </c>
      <c r="I7" s="7">
        <f>IF(ISBLANK(H7)=FALSE,DATEDIF(H7,'Intern Wettkampfdaten'!$B$3,"Y"),"")</f>
        <v>15</v>
      </c>
      <c r="J7" s="9" t="s">
        <v>32</v>
      </c>
      <c r="K7" s="31" t="s">
        <v>36</v>
      </c>
      <c r="L7" s="41"/>
      <c r="M7" s="41"/>
      <c r="N7" s="23" t="s">
        <v>34</v>
      </c>
      <c r="O7" s="23" t="s">
        <v>32</v>
      </c>
      <c r="P7" s="41" t="s">
        <v>37</v>
      </c>
      <c r="Q7" s="8" t="s">
        <v>39</v>
      </c>
      <c r="R7" s="8"/>
      <c r="S7" s="31" t="s">
        <v>38</v>
      </c>
      <c r="T7" s="52">
        <v>0</v>
      </c>
      <c r="U7" s="61"/>
      <c r="V7" s="62"/>
      <c r="W7" s="58"/>
      <c r="X7" s="5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</row>
    <row r="8" spans="1:247" ht="18" customHeight="1" x14ac:dyDescent="0.2">
      <c r="A8" s="10"/>
      <c r="B8" s="12"/>
      <c r="C8" s="12"/>
      <c r="D8" s="12"/>
      <c r="E8" s="13"/>
      <c r="F8" s="12"/>
      <c r="G8" s="12"/>
      <c r="H8" s="14"/>
      <c r="I8" s="7" t="str">
        <f>IF(ISBLANK(H8)=FALSE,DATEDIF(H8,'Intern Wettkampfdaten'!$B$3,"Y"),"")</f>
        <v/>
      </c>
      <c r="J8" s="22"/>
      <c r="K8" s="32"/>
      <c r="L8" s="44"/>
      <c r="M8" s="49"/>
      <c r="N8" s="32"/>
      <c r="O8" s="32"/>
      <c r="P8" s="32"/>
      <c r="Q8" s="22"/>
      <c r="R8" s="22"/>
      <c r="S8" s="49"/>
      <c r="T8" s="53" t="str">
        <f>IF(AND(NOT(B8=""),NOT(V8="ja")),IF(X8&gt;'Intern Wettkampfdaten'!$E$14,'Intern Wettkampfdaten'!$E$14,X8),"")</f>
        <v/>
      </c>
      <c r="U8" s="65"/>
      <c r="V8" s="66"/>
      <c r="W8" s="58" t="str">
        <f t="shared" ref="W8:W39" si="0">IF(COUNTA(B8:H8,J8:S8,U8:V8)=0,"",IF(OR(COUNTBLANK(B8:H8)&gt;0,COUNTA(J8,L8,N8,Q8)&lt;1,AND(ISBLANK(J8),NOT(ISBLANK(K8))),AND(ISBLANK(L8),NOT(ISBLANK(M8))),AND(ISBLANK(N8),NOT(ISBLANK(P8))),AND(ISBLANK(Q8),NOT(ISBLANK(S8))),COUNTA(U8:V8)=1),"ERROR","OKAY"))</f>
        <v/>
      </c>
      <c r="X8" s="59">
        <f>IF((Y8*'Intern Wettkampfdaten'!$E$12)+(Z8*'Intern Wettkampfdaten'!$E$16)=0,'Intern Wettkampfdaten'!$E$12,Y8*'Intern Wettkampfdaten'!$E$12+Z8*'Intern Wettkampfdaten'!$E$16)</f>
        <v>10</v>
      </c>
      <c r="Y8" s="28">
        <f>COUNTA(J8,L8)+IF(COUNTA(N8)=1,IF(O8="ja",0,1),0)+IF(COUNTA(Q8)=1,IF(R8="ja",0,1),0)</f>
        <v>0</v>
      </c>
      <c r="Z8" s="28">
        <f>IF(COUNTA(N8)=1,IF(O8="ja",1,0),0)+IF(COUNTA(Q8)=1,IF(R8="ja",1,0),0)</f>
        <v>0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</row>
    <row r="9" spans="1:247" ht="18" customHeight="1" x14ac:dyDescent="0.2">
      <c r="A9" s="11" t="str">
        <f>IF(ISBLANK(B9)=FALSE,COUNT(A8)+1,"")</f>
        <v/>
      </c>
      <c r="B9" s="12"/>
      <c r="C9" s="12"/>
      <c r="D9" s="12"/>
      <c r="E9" s="13"/>
      <c r="F9" s="12"/>
      <c r="G9" s="12"/>
      <c r="H9" s="14"/>
      <c r="I9" s="7" t="str">
        <f>IF(ISBLANK(H9)=FALSE,DATEDIF(H9,'Intern Wettkampfdaten'!$B$3,"Y"),"")</f>
        <v/>
      </c>
      <c r="J9" s="22"/>
      <c r="K9" s="32"/>
      <c r="L9" s="44"/>
      <c r="M9" s="49"/>
      <c r="N9" s="32"/>
      <c r="O9" s="32"/>
      <c r="P9" s="32"/>
      <c r="Q9" s="22"/>
      <c r="R9" s="22"/>
      <c r="S9" s="32"/>
      <c r="T9" s="53" t="str">
        <f>IF(AND(NOT(B9=""),NOT(V9="ja")),IF(X9&gt;'Intern Wettkampfdaten'!$E$14,'Intern Wettkampfdaten'!$E$14,X9),"")</f>
        <v/>
      </c>
      <c r="U9" s="65"/>
      <c r="V9" s="66"/>
      <c r="W9" s="58" t="str">
        <f t="shared" si="0"/>
        <v/>
      </c>
      <c r="X9" s="59">
        <f>IF((Y9*'Intern Wettkampfdaten'!$E$12)+(Z9*'Intern Wettkampfdaten'!$E$16)=0,'Intern Wettkampfdaten'!$E$12,Y9*'Intern Wettkampfdaten'!$E$12+Z9*'Intern Wettkampfdaten'!$E$16)</f>
        <v>10</v>
      </c>
      <c r="Y9" s="28">
        <f t="shared" ref="Y9:Y57" si="1">COUNTA(J9,L9)+IF(COUNTA(N9)=1,IF(O9="ja",0,1),0)+IF(COUNTA(Q9)=1,IF(R9="ja",0,1),0)</f>
        <v>0</v>
      </c>
      <c r="Z9" s="28">
        <f t="shared" ref="Z9:Z57" si="2">IF(COUNTA(N9)=1,IF(O9="ja",1,0),0)+IF(COUNTA(Q9)=1,IF(R9="ja",1,0),0)</f>
        <v>0</v>
      </c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</row>
    <row r="10" spans="1:247" ht="18" customHeight="1" x14ac:dyDescent="0.2">
      <c r="A10" s="11" t="str">
        <f>IF(ISBLANK(B10)=FALSE,COUNT(A$8:A9)+1,"")</f>
        <v/>
      </c>
      <c r="B10" s="15"/>
      <c r="C10" s="15"/>
      <c r="D10" s="18"/>
      <c r="E10" s="16"/>
      <c r="F10" s="15"/>
      <c r="G10" s="15"/>
      <c r="H10" s="17"/>
      <c r="I10" s="7" t="str">
        <f>IF(ISBLANK(H10)=FALSE,DATEDIF(H10,'Intern Wettkampfdaten'!$B$3,"Y"),"")</f>
        <v/>
      </c>
      <c r="J10" s="22"/>
      <c r="K10" s="32"/>
      <c r="L10" s="44"/>
      <c r="M10" s="32"/>
      <c r="N10" s="32"/>
      <c r="O10" s="32"/>
      <c r="P10" s="32"/>
      <c r="Q10" s="22"/>
      <c r="R10" s="22"/>
      <c r="S10" s="32"/>
      <c r="T10" s="53" t="str">
        <f>IF(AND(NOT(B10=""),NOT(V10="ja")),IF(X10&gt;'Intern Wettkampfdaten'!$E$14,'Intern Wettkampfdaten'!$E$14,X10),"")</f>
        <v/>
      </c>
      <c r="U10" s="65"/>
      <c r="V10" s="66"/>
      <c r="W10" s="58" t="str">
        <f t="shared" si="0"/>
        <v/>
      </c>
      <c r="X10" s="59">
        <f>IF((Y10*'Intern Wettkampfdaten'!$E$12)+(Z10*'Intern Wettkampfdaten'!$E$16)=0,'Intern Wettkampfdaten'!$E$12,Y10*'Intern Wettkampfdaten'!$E$12+Z10*'Intern Wettkampfdaten'!$E$16)</f>
        <v>10</v>
      </c>
      <c r="Y10" s="28">
        <f t="shared" si="1"/>
        <v>0</v>
      </c>
      <c r="Z10" s="28">
        <f t="shared" si="2"/>
        <v>0</v>
      </c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</row>
    <row r="11" spans="1:247" ht="18" customHeight="1" x14ac:dyDescent="0.2">
      <c r="A11" s="11" t="str">
        <f>IF(ISBLANK(B11)=FALSE,COUNT(A$8:A10)+1,"")</f>
        <v/>
      </c>
      <c r="B11" s="15"/>
      <c r="C11" s="15"/>
      <c r="D11" s="18"/>
      <c r="E11" s="16"/>
      <c r="F11" s="15"/>
      <c r="G11" s="15"/>
      <c r="H11" s="17"/>
      <c r="I11" s="7" t="str">
        <f>IF(ISBLANK(H11)=FALSE,DATEDIF(H11,'Intern Wettkampfdaten'!$B$3,"Y"),"")</f>
        <v/>
      </c>
      <c r="J11" s="22"/>
      <c r="K11" s="32"/>
      <c r="L11" s="44"/>
      <c r="M11" s="32"/>
      <c r="N11" s="32"/>
      <c r="O11" s="32"/>
      <c r="P11" s="32"/>
      <c r="Q11" s="22"/>
      <c r="R11" s="22"/>
      <c r="S11" s="32"/>
      <c r="T11" s="53" t="str">
        <f>IF(AND(NOT(B11=""),NOT(V11="ja")),IF(X11&gt;'Intern Wettkampfdaten'!$E$14,'Intern Wettkampfdaten'!$E$14,X11),"")</f>
        <v/>
      </c>
      <c r="U11" s="65"/>
      <c r="V11" s="66"/>
      <c r="W11" s="58" t="str">
        <f t="shared" si="0"/>
        <v/>
      </c>
      <c r="X11" s="59">
        <f>IF((Y11*'Intern Wettkampfdaten'!$E$12)+(Z11*'Intern Wettkampfdaten'!$E$16)=0,'Intern Wettkampfdaten'!$E$12,Y11*'Intern Wettkampfdaten'!$E$12+Z11*'Intern Wettkampfdaten'!$E$16)</f>
        <v>10</v>
      </c>
      <c r="Y11" s="28">
        <f t="shared" si="1"/>
        <v>0</v>
      </c>
      <c r="Z11" s="28">
        <f t="shared" si="2"/>
        <v>0</v>
      </c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</row>
    <row r="12" spans="1:247" ht="18" customHeight="1" x14ac:dyDescent="0.2">
      <c r="A12" s="11" t="str">
        <f>IF(ISBLANK(B12)=FALSE,COUNT(A$8:A11)+1,"")</f>
        <v/>
      </c>
      <c r="B12" s="15"/>
      <c r="C12" s="15"/>
      <c r="D12" s="18"/>
      <c r="E12" s="16"/>
      <c r="F12" s="15"/>
      <c r="G12" s="15"/>
      <c r="H12" s="17"/>
      <c r="I12" s="7" t="str">
        <f>IF(ISBLANK(H12)=FALSE,DATEDIF(H12,'Intern Wettkampfdaten'!$B$3,"Y"),"")</f>
        <v/>
      </c>
      <c r="J12" s="22"/>
      <c r="K12" s="32"/>
      <c r="L12" s="44"/>
      <c r="M12" s="32"/>
      <c r="N12" s="32"/>
      <c r="O12" s="32"/>
      <c r="P12" s="32"/>
      <c r="Q12" s="22"/>
      <c r="R12" s="22"/>
      <c r="S12" s="32"/>
      <c r="T12" s="53" t="str">
        <f>IF(AND(NOT(B12=""),NOT(V12="ja")),IF(X12&gt;'Intern Wettkampfdaten'!$E$14,'Intern Wettkampfdaten'!$E$14,X12),"")</f>
        <v/>
      </c>
      <c r="U12" s="65"/>
      <c r="V12" s="66"/>
      <c r="W12" s="58" t="str">
        <f t="shared" si="0"/>
        <v/>
      </c>
      <c r="X12" s="59">
        <f>IF((Y12*'Intern Wettkampfdaten'!$E$12)+(Z12*'Intern Wettkampfdaten'!$E$16)=0,'Intern Wettkampfdaten'!$E$12,Y12*'Intern Wettkampfdaten'!$E$12+Z12*'Intern Wettkampfdaten'!$E$16)</f>
        <v>10</v>
      </c>
      <c r="Y12" s="28">
        <f t="shared" si="1"/>
        <v>0</v>
      </c>
      <c r="Z12" s="28">
        <f t="shared" si="2"/>
        <v>0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</row>
    <row r="13" spans="1:247" ht="18" customHeight="1" x14ac:dyDescent="0.2">
      <c r="A13" s="11" t="str">
        <f>IF(ISBLANK(B13)=FALSE,COUNT(A$8:A12)+1,"")</f>
        <v/>
      </c>
      <c r="B13" s="15"/>
      <c r="C13" s="15"/>
      <c r="D13" s="18"/>
      <c r="E13" s="16"/>
      <c r="F13" s="15"/>
      <c r="G13" s="15"/>
      <c r="H13" s="17"/>
      <c r="I13" s="7" t="str">
        <f>IF(ISBLANK(H13)=FALSE,DATEDIF(H13,'Intern Wettkampfdaten'!$B$3,"Y"),"")</f>
        <v/>
      </c>
      <c r="J13" s="22"/>
      <c r="K13" s="32"/>
      <c r="L13" s="44"/>
      <c r="M13" s="32"/>
      <c r="N13" s="32"/>
      <c r="O13" s="32"/>
      <c r="P13" s="32"/>
      <c r="Q13" s="22"/>
      <c r="R13" s="22"/>
      <c r="S13" s="32"/>
      <c r="T13" s="53" t="str">
        <f>IF(AND(NOT(B13=""),NOT(V13="ja")),IF(X13&gt;'Intern Wettkampfdaten'!$E$14,'Intern Wettkampfdaten'!$E$14,X13),"")</f>
        <v/>
      </c>
      <c r="U13" s="65"/>
      <c r="V13" s="66"/>
      <c r="W13" s="58" t="str">
        <f t="shared" si="0"/>
        <v/>
      </c>
      <c r="X13" s="59">
        <f>IF((Y13*'Intern Wettkampfdaten'!$E$12)+(Z13*'Intern Wettkampfdaten'!$E$16)=0,'Intern Wettkampfdaten'!$E$12,Y13*'Intern Wettkampfdaten'!$E$12+Z13*'Intern Wettkampfdaten'!$E$16)</f>
        <v>10</v>
      </c>
      <c r="Y13" s="28">
        <f t="shared" si="1"/>
        <v>0</v>
      </c>
      <c r="Z13" s="28">
        <f t="shared" si="2"/>
        <v>0</v>
      </c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</row>
    <row r="14" spans="1:247" ht="18" customHeight="1" x14ac:dyDescent="0.2">
      <c r="A14" s="11" t="str">
        <f>IF(ISBLANK(B14)=FALSE,COUNT(A$8:A13)+1,"")</f>
        <v/>
      </c>
      <c r="B14" s="15"/>
      <c r="C14" s="15"/>
      <c r="D14" s="18"/>
      <c r="E14" s="16"/>
      <c r="F14" s="15"/>
      <c r="G14" s="15"/>
      <c r="H14" s="17"/>
      <c r="I14" s="7" t="str">
        <f>IF(ISBLANK(H14)=FALSE,DATEDIF(H14,'Intern Wettkampfdaten'!$B$3,"Y"),"")</f>
        <v/>
      </c>
      <c r="J14" s="22"/>
      <c r="K14" s="32"/>
      <c r="L14" s="44"/>
      <c r="M14" s="32"/>
      <c r="N14" s="32"/>
      <c r="O14" s="32"/>
      <c r="P14" s="32"/>
      <c r="Q14" s="22"/>
      <c r="R14" s="22"/>
      <c r="S14" s="32"/>
      <c r="T14" s="53" t="str">
        <f>IF(AND(NOT(B14=""),NOT(V14="ja")),IF(X14&gt;'Intern Wettkampfdaten'!$E$14,'Intern Wettkampfdaten'!$E$14,X14),"")</f>
        <v/>
      </c>
      <c r="U14" s="65"/>
      <c r="V14" s="66"/>
      <c r="W14" s="58" t="str">
        <f t="shared" si="0"/>
        <v/>
      </c>
      <c r="X14" s="59">
        <f>IF((Y14*'Intern Wettkampfdaten'!$E$12)+(Z14*'Intern Wettkampfdaten'!$E$16)=0,'Intern Wettkampfdaten'!$E$12,Y14*'Intern Wettkampfdaten'!$E$12+Z14*'Intern Wettkampfdaten'!$E$16)</f>
        <v>10</v>
      </c>
      <c r="Y14" s="28">
        <f t="shared" si="1"/>
        <v>0</v>
      </c>
      <c r="Z14" s="28">
        <f t="shared" si="2"/>
        <v>0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</row>
    <row r="15" spans="1:247" ht="18" customHeight="1" x14ac:dyDescent="0.2">
      <c r="A15" s="11" t="str">
        <f>IF(ISBLANK(B15)=FALSE,COUNT(A$8:A14)+1,"")</f>
        <v/>
      </c>
      <c r="B15" s="15"/>
      <c r="C15" s="15"/>
      <c r="D15" s="18"/>
      <c r="E15" s="16"/>
      <c r="F15" s="15"/>
      <c r="G15" s="15"/>
      <c r="H15" s="17"/>
      <c r="I15" s="7" t="str">
        <f>IF(ISBLANK(H15)=FALSE,DATEDIF(H15,'Intern Wettkampfdaten'!$B$3,"Y"),"")</f>
        <v/>
      </c>
      <c r="J15" s="22"/>
      <c r="K15" s="32"/>
      <c r="L15" s="44"/>
      <c r="M15" s="32"/>
      <c r="N15" s="32"/>
      <c r="O15" s="32"/>
      <c r="P15" s="32"/>
      <c r="Q15" s="22"/>
      <c r="R15" s="22"/>
      <c r="S15" s="32"/>
      <c r="T15" s="53" t="str">
        <f>IF(AND(NOT(B15=""),NOT(V15="ja")),IF(X15&gt;'Intern Wettkampfdaten'!$E$14,'Intern Wettkampfdaten'!$E$14,X15),"")</f>
        <v/>
      </c>
      <c r="U15" s="65"/>
      <c r="V15" s="66"/>
      <c r="W15" s="58" t="str">
        <f t="shared" si="0"/>
        <v/>
      </c>
      <c r="X15" s="59">
        <f>IF((Y15*'Intern Wettkampfdaten'!$E$12)+(Z15*'Intern Wettkampfdaten'!$E$16)=0,'Intern Wettkampfdaten'!$E$12,Y15*'Intern Wettkampfdaten'!$E$12+Z15*'Intern Wettkampfdaten'!$E$16)</f>
        <v>10</v>
      </c>
      <c r="Y15" s="28">
        <f t="shared" si="1"/>
        <v>0</v>
      </c>
      <c r="Z15" s="28">
        <f t="shared" si="2"/>
        <v>0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</row>
    <row r="16" spans="1:247" ht="18" customHeight="1" x14ac:dyDescent="0.2">
      <c r="A16" s="11" t="str">
        <f>IF(ISBLANK(B16)=FALSE,COUNT(A$8:A15)+1,"")</f>
        <v/>
      </c>
      <c r="B16" s="15"/>
      <c r="C16" s="15"/>
      <c r="D16" s="18"/>
      <c r="E16" s="16"/>
      <c r="F16" s="15"/>
      <c r="G16" s="15"/>
      <c r="H16" s="17"/>
      <c r="I16" s="7" t="str">
        <f>IF(ISBLANK(H16)=FALSE,DATEDIF(H16,'Intern Wettkampfdaten'!$B$3,"Y"),"")</f>
        <v/>
      </c>
      <c r="J16" s="22"/>
      <c r="K16" s="32"/>
      <c r="L16" s="44"/>
      <c r="M16" s="32"/>
      <c r="N16" s="32"/>
      <c r="O16" s="32"/>
      <c r="P16" s="32"/>
      <c r="Q16" s="22"/>
      <c r="R16" s="22"/>
      <c r="S16" s="32"/>
      <c r="T16" s="53" t="str">
        <f>IF(AND(NOT(B16=""),NOT(V16="ja")),IF(X16&gt;'Intern Wettkampfdaten'!$E$14,'Intern Wettkampfdaten'!$E$14,X16),"")</f>
        <v/>
      </c>
      <c r="U16" s="65"/>
      <c r="V16" s="66"/>
      <c r="W16" s="58" t="str">
        <f t="shared" si="0"/>
        <v/>
      </c>
      <c r="X16" s="59">
        <f>IF((Y16*'Intern Wettkampfdaten'!$E$12)+(Z16*'Intern Wettkampfdaten'!$E$16)=0,'Intern Wettkampfdaten'!$E$12,Y16*'Intern Wettkampfdaten'!$E$12+Z16*'Intern Wettkampfdaten'!$E$16)</f>
        <v>10</v>
      </c>
      <c r="Y16" s="28">
        <f t="shared" si="1"/>
        <v>0</v>
      </c>
      <c r="Z16" s="28">
        <f t="shared" si="2"/>
        <v>0</v>
      </c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</row>
    <row r="17" spans="1:247" ht="18" customHeight="1" x14ac:dyDescent="0.2">
      <c r="A17" s="11" t="str">
        <f>IF(ISBLANK(B17)=FALSE,COUNT(A$8:A16)+1,"")</f>
        <v/>
      </c>
      <c r="B17" s="15"/>
      <c r="C17" s="15"/>
      <c r="D17" s="18"/>
      <c r="E17" s="16"/>
      <c r="F17" s="15"/>
      <c r="G17" s="15"/>
      <c r="H17" s="17"/>
      <c r="I17" s="7" t="str">
        <f>IF(ISBLANK(H17)=FALSE,DATEDIF(H17,'Intern Wettkampfdaten'!$B$3,"Y"),"")</f>
        <v/>
      </c>
      <c r="J17" s="22"/>
      <c r="K17" s="32"/>
      <c r="L17" s="44"/>
      <c r="M17" s="32"/>
      <c r="N17" s="32"/>
      <c r="O17" s="32"/>
      <c r="P17" s="32"/>
      <c r="Q17" s="22"/>
      <c r="R17" s="22"/>
      <c r="S17" s="32"/>
      <c r="T17" s="53" t="str">
        <f>IF(AND(NOT(B17=""),NOT(V17="ja")),IF(X17&gt;'Intern Wettkampfdaten'!$E$14,'Intern Wettkampfdaten'!$E$14,X17),"")</f>
        <v/>
      </c>
      <c r="U17" s="65"/>
      <c r="V17" s="66"/>
      <c r="W17" s="58" t="str">
        <f t="shared" si="0"/>
        <v/>
      </c>
      <c r="X17" s="59">
        <f>IF((Y17*'Intern Wettkampfdaten'!$E$12)+(Z17*'Intern Wettkampfdaten'!$E$16)=0,'Intern Wettkampfdaten'!$E$12,Y17*'Intern Wettkampfdaten'!$E$12+Z17*'Intern Wettkampfdaten'!$E$16)</f>
        <v>10</v>
      </c>
      <c r="Y17" s="28">
        <f t="shared" si="1"/>
        <v>0</v>
      </c>
      <c r="Z17" s="28">
        <f t="shared" si="2"/>
        <v>0</v>
      </c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</row>
    <row r="18" spans="1:247" ht="18" customHeight="1" x14ac:dyDescent="0.2">
      <c r="A18" s="11" t="str">
        <f>IF(ISBLANK(B18)=FALSE,COUNT(A$8:A17)+1,"")</f>
        <v/>
      </c>
      <c r="B18" s="15"/>
      <c r="C18" s="15"/>
      <c r="D18" s="15"/>
      <c r="E18" s="16"/>
      <c r="F18" s="15"/>
      <c r="G18" s="15"/>
      <c r="H18" s="17"/>
      <c r="I18" s="7" t="str">
        <f>IF(ISBLANK(H18)=FALSE,DATEDIF(H18,'Intern Wettkampfdaten'!$B$3,"Y"),"")</f>
        <v/>
      </c>
      <c r="J18" s="22"/>
      <c r="K18" s="32"/>
      <c r="L18" s="44"/>
      <c r="M18" s="32"/>
      <c r="N18" s="32"/>
      <c r="O18" s="32"/>
      <c r="P18" s="32"/>
      <c r="Q18" s="22"/>
      <c r="R18" s="22"/>
      <c r="S18" s="32"/>
      <c r="T18" s="53" t="str">
        <f>IF(AND(NOT(B18=""),NOT(V18="ja")),IF(X18&gt;'Intern Wettkampfdaten'!$E$14,'Intern Wettkampfdaten'!$E$14,X18),"")</f>
        <v/>
      </c>
      <c r="U18" s="65"/>
      <c r="V18" s="66"/>
      <c r="W18" s="58" t="str">
        <f t="shared" si="0"/>
        <v/>
      </c>
      <c r="X18" s="59">
        <f>IF((Y18*'Intern Wettkampfdaten'!$E$12)+(Z18*'Intern Wettkampfdaten'!$E$16)=0,'Intern Wettkampfdaten'!$E$12,Y18*'Intern Wettkampfdaten'!$E$12+Z18*'Intern Wettkampfdaten'!$E$16)</f>
        <v>10</v>
      </c>
      <c r="Y18" s="28">
        <f t="shared" si="1"/>
        <v>0</v>
      </c>
      <c r="Z18" s="28">
        <f t="shared" si="2"/>
        <v>0</v>
      </c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</row>
    <row r="19" spans="1:247" ht="18" customHeight="1" x14ac:dyDescent="0.2">
      <c r="A19" s="11" t="str">
        <f>IF(ISBLANK(B19)=FALSE,COUNT(A$8:A18)+1,"")</f>
        <v/>
      </c>
      <c r="B19" s="15"/>
      <c r="C19" s="15"/>
      <c r="D19" s="15"/>
      <c r="E19" s="16"/>
      <c r="F19" s="15"/>
      <c r="G19" s="15"/>
      <c r="H19" s="17"/>
      <c r="I19" s="7" t="str">
        <f>IF(ISBLANK(H19)=FALSE,DATEDIF(H19,'Intern Wettkampfdaten'!$B$3,"Y"),"")</f>
        <v/>
      </c>
      <c r="J19" s="22"/>
      <c r="K19" s="32"/>
      <c r="L19" s="44"/>
      <c r="M19" s="32"/>
      <c r="N19" s="32"/>
      <c r="O19" s="32"/>
      <c r="P19" s="32"/>
      <c r="Q19" s="22"/>
      <c r="R19" s="22"/>
      <c r="S19" s="32"/>
      <c r="T19" s="53" t="str">
        <f>IF(AND(NOT(B19=""),NOT(V19="ja")),IF(X19&gt;'Intern Wettkampfdaten'!$E$14,'Intern Wettkampfdaten'!$E$14,X19),"")</f>
        <v/>
      </c>
      <c r="U19" s="65"/>
      <c r="V19" s="66"/>
      <c r="W19" s="58" t="str">
        <f t="shared" si="0"/>
        <v/>
      </c>
      <c r="X19" s="59">
        <f>IF((Y19*'Intern Wettkampfdaten'!$E$12)+(Z19*'Intern Wettkampfdaten'!$E$16)=0,'Intern Wettkampfdaten'!$E$12,Y19*'Intern Wettkampfdaten'!$E$12+Z19*'Intern Wettkampfdaten'!$E$16)</f>
        <v>10</v>
      </c>
      <c r="Y19" s="28">
        <f t="shared" si="1"/>
        <v>0</v>
      </c>
      <c r="Z19" s="28">
        <f t="shared" si="2"/>
        <v>0</v>
      </c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</row>
    <row r="20" spans="1:247" ht="18" customHeight="1" x14ac:dyDescent="0.2">
      <c r="A20" s="11" t="str">
        <f>IF(ISBLANK(B20)=FALSE,COUNT(A$8:A19)+1,"")</f>
        <v/>
      </c>
      <c r="B20" s="15"/>
      <c r="C20" s="15"/>
      <c r="D20" s="15"/>
      <c r="E20" s="16"/>
      <c r="F20" s="15"/>
      <c r="G20" s="15"/>
      <c r="H20" s="17"/>
      <c r="I20" s="7" t="str">
        <f>IF(ISBLANK(H20)=FALSE,DATEDIF(H20,'Intern Wettkampfdaten'!$B$3,"Y"),"")</f>
        <v/>
      </c>
      <c r="J20" s="22"/>
      <c r="K20" s="32"/>
      <c r="L20" s="44"/>
      <c r="M20" s="32"/>
      <c r="N20" s="32"/>
      <c r="O20" s="32"/>
      <c r="P20" s="32"/>
      <c r="Q20" s="22"/>
      <c r="R20" s="22"/>
      <c r="S20" s="32"/>
      <c r="T20" s="53" t="str">
        <f>IF(AND(NOT(B20=""),NOT(V20="ja")),IF(X20&gt;'Intern Wettkampfdaten'!$E$14,'Intern Wettkampfdaten'!$E$14,X20),"")</f>
        <v/>
      </c>
      <c r="U20" s="65"/>
      <c r="V20" s="66"/>
      <c r="W20" s="58" t="str">
        <f t="shared" si="0"/>
        <v/>
      </c>
      <c r="X20" s="59">
        <f>IF((Y20*'Intern Wettkampfdaten'!$E$12)+(Z20*'Intern Wettkampfdaten'!$E$16)=0,'Intern Wettkampfdaten'!$E$12,Y20*'Intern Wettkampfdaten'!$E$12+Z20*'Intern Wettkampfdaten'!$E$16)</f>
        <v>10</v>
      </c>
      <c r="Y20" s="28">
        <f t="shared" si="1"/>
        <v>0</v>
      </c>
      <c r="Z20" s="28">
        <f t="shared" si="2"/>
        <v>0</v>
      </c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</row>
    <row r="21" spans="1:247" ht="18" customHeight="1" x14ac:dyDescent="0.2">
      <c r="A21" s="11" t="str">
        <f>IF(ISBLANK(B21)=FALSE,COUNT(A$8:A20)+1,"")</f>
        <v/>
      </c>
      <c r="B21" s="15"/>
      <c r="C21" s="15"/>
      <c r="D21" s="15"/>
      <c r="E21" s="16"/>
      <c r="F21" s="15"/>
      <c r="G21" s="15"/>
      <c r="H21" s="17"/>
      <c r="I21" s="7" t="str">
        <f>IF(ISBLANK(H21)=FALSE,DATEDIF(H21,'Intern Wettkampfdaten'!$B$3,"Y"),"")</f>
        <v/>
      </c>
      <c r="J21" s="22"/>
      <c r="K21" s="32"/>
      <c r="L21" s="44"/>
      <c r="M21" s="32"/>
      <c r="N21" s="32"/>
      <c r="O21" s="32"/>
      <c r="P21" s="32"/>
      <c r="Q21" s="22"/>
      <c r="R21" s="22"/>
      <c r="S21" s="32"/>
      <c r="T21" s="53" t="str">
        <f>IF(AND(NOT(B21=""),NOT(V21="ja")),IF(X21&gt;'Intern Wettkampfdaten'!$E$14,'Intern Wettkampfdaten'!$E$14,X21),"")</f>
        <v/>
      </c>
      <c r="U21" s="65"/>
      <c r="V21" s="66"/>
      <c r="W21" s="58" t="str">
        <f t="shared" si="0"/>
        <v/>
      </c>
      <c r="X21" s="59">
        <f>IF((Y21*'Intern Wettkampfdaten'!$E$12)+(Z21*'Intern Wettkampfdaten'!$E$16)=0,'Intern Wettkampfdaten'!$E$12,Y21*'Intern Wettkampfdaten'!$E$12+Z21*'Intern Wettkampfdaten'!$E$16)</f>
        <v>10</v>
      </c>
      <c r="Y21" s="28">
        <f t="shared" si="1"/>
        <v>0</v>
      </c>
      <c r="Z21" s="28">
        <f t="shared" si="2"/>
        <v>0</v>
      </c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</row>
    <row r="22" spans="1:247" ht="18" customHeight="1" x14ac:dyDescent="0.2">
      <c r="A22" s="11" t="str">
        <f>IF(ISBLANK(B22)=FALSE,COUNT(A$8:A21)+1,"")</f>
        <v/>
      </c>
      <c r="B22" s="15"/>
      <c r="C22" s="15"/>
      <c r="D22" s="15"/>
      <c r="E22" s="16"/>
      <c r="F22" s="15"/>
      <c r="G22" s="15"/>
      <c r="H22" s="17"/>
      <c r="I22" s="7" t="str">
        <f>IF(ISBLANK(H22)=FALSE,DATEDIF(H22,'Intern Wettkampfdaten'!$B$3,"Y"),"")</f>
        <v/>
      </c>
      <c r="J22" s="22"/>
      <c r="K22" s="32"/>
      <c r="L22" s="44"/>
      <c r="M22" s="32"/>
      <c r="N22" s="32"/>
      <c r="O22" s="32"/>
      <c r="P22" s="32"/>
      <c r="Q22" s="22"/>
      <c r="R22" s="22"/>
      <c r="S22" s="32"/>
      <c r="T22" s="53" t="str">
        <f>IF(AND(NOT(B22=""),NOT(V22="ja")),IF(X22&gt;'Intern Wettkampfdaten'!$E$14,'Intern Wettkampfdaten'!$E$14,X22),"")</f>
        <v/>
      </c>
      <c r="U22" s="65"/>
      <c r="V22" s="66"/>
      <c r="W22" s="58" t="str">
        <f t="shared" si="0"/>
        <v/>
      </c>
      <c r="X22" s="59">
        <f>IF((Y22*'Intern Wettkampfdaten'!$E$12)+(Z22*'Intern Wettkampfdaten'!$E$16)=0,'Intern Wettkampfdaten'!$E$12,Y22*'Intern Wettkampfdaten'!$E$12+Z22*'Intern Wettkampfdaten'!$E$16)</f>
        <v>10</v>
      </c>
      <c r="Y22" s="28">
        <f t="shared" si="1"/>
        <v>0</v>
      </c>
      <c r="Z22" s="28">
        <f t="shared" si="2"/>
        <v>0</v>
      </c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</row>
    <row r="23" spans="1:247" ht="18" customHeight="1" x14ac:dyDescent="0.2">
      <c r="A23" s="11" t="str">
        <f>IF(ISBLANK(B23)=FALSE,COUNT(A$8:A22)+1,"")</f>
        <v/>
      </c>
      <c r="B23" s="15"/>
      <c r="C23" s="15"/>
      <c r="D23" s="15"/>
      <c r="E23" s="16"/>
      <c r="F23" s="15"/>
      <c r="G23" s="15"/>
      <c r="H23" s="17"/>
      <c r="I23" s="7" t="str">
        <f>IF(ISBLANK(H23)=FALSE,DATEDIF(H23,'Intern Wettkampfdaten'!$B$3,"Y"),"")</f>
        <v/>
      </c>
      <c r="J23" s="22"/>
      <c r="K23" s="32"/>
      <c r="L23" s="44"/>
      <c r="M23" s="32"/>
      <c r="N23" s="32"/>
      <c r="O23" s="32"/>
      <c r="P23" s="32"/>
      <c r="Q23" s="22"/>
      <c r="R23" s="22"/>
      <c r="S23" s="32"/>
      <c r="T23" s="53" t="str">
        <f>IF(AND(NOT(B23=""),NOT(V23="ja")),IF(X23&gt;'Intern Wettkampfdaten'!$E$14,'Intern Wettkampfdaten'!$E$14,X23),"")</f>
        <v/>
      </c>
      <c r="U23" s="65"/>
      <c r="V23" s="66"/>
      <c r="W23" s="58" t="str">
        <f t="shared" si="0"/>
        <v/>
      </c>
      <c r="X23" s="59">
        <f>IF((Y23*'Intern Wettkampfdaten'!$E$12)+(Z23*'Intern Wettkampfdaten'!$E$16)=0,'Intern Wettkampfdaten'!$E$12,Y23*'Intern Wettkampfdaten'!$E$12+Z23*'Intern Wettkampfdaten'!$E$16)</f>
        <v>10</v>
      </c>
      <c r="Y23" s="28">
        <f t="shared" si="1"/>
        <v>0</v>
      </c>
      <c r="Z23" s="28">
        <f t="shared" si="2"/>
        <v>0</v>
      </c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</row>
    <row r="24" spans="1:247" ht="18" customHeight="1" x14ac:dyDescent="0.2">
      <c r="A24" s="11" t="str">
        <f>IF(ISBLANK(B24)=FALSE,COUNT(A$8:A23)+1,"")</f>
        <v/>
      </c>
      <c r="B24" s="15"/>
      <c r="C24" s="15"/>
      <c r="D24" s="15"/>
      <c r="E24" s="16"/>
      <c r="F24" s="15"/>
      <c r="G24" s="15"/>
      <c r="H24" s="17"/>
      <c r="I24" s="7" t="str">
        <f>IF(ISBLANK(H24)=FALSE,DATEDIF(H24,'Intern Wettkampfdaten'!$B$3,"Y"),"")</f>
        <v/>
      </c>
      <c r="J24" s="22"/>
      <c r="K24" s="32"/>
      <c r="L24" s="44"/>
      <c r="M24" s="32"/>
      <c r="N24" s="32"/>
      <c r="O24" s="32"/>
      <c r="P24" s="32"/>
      <c r="Q24" s="22"/>
      <c r="R24" s="22"/>
      <c r="S24" s="32"/>
      <c r="T24" s="53" t="str">
        <f>IF(AND(NOT(B24=""),NOT(V24="ja")),IF(X24&gt;'Intern Wettkampfdaten'!$E$14,'Intern Wettkampfdaten'!$E$14,X24),"")</f>
        <v/>
      </c>
      <c r="U24" s="65"/>
      <c r="V24" s="66"/>
      <c r="W24" s="58" t="str">
        <f t="shared" si="0"/>
        <v/>
      </c>
      <c r="X24" s="59">
        <f>IF((Y24*'Intern Wettkampfdaten'!$E$12)+(Z24*'Intern Wettkampfdaten'!$E$16)=0,'Intern Wettkampfdaten'!$E$12,Y24*'Intern Wettkampfdaten'!$E$12+Z24*'Intern Wettkampfdaten'!$E$16)</f>
        <v>10</v>
      </c>
      <c r="Y24" s="28">
        <f t="shared" si="1"/>
        <v>0</v>
      </c>
      <c r="Z24" s="28">
        <f t="shared" si="2"/>
        <v>0</v>
      </c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</row>
    <row r="25" spans="1:247" ht="18" customHeight="1" x14ac:dyDescent="0.2">
      <c r="A25" s="11" t="str">
        <f>IF(ISBLANK(B25)=FALSE,COUNT(A$8:A24)+1,"")</f>
        <v/>
      </c>
      <c r="B25" s="15"/>
      <c r="C25" s="15"/>
      <c r="D25" s="15"/>
      <c r="E25" s="16"/>
      <c r="F25" s="15"/>
      <c r="G25" s="15"/>
      <c r="H25" s="17"/>
      <c r="I25" s="7" t="str">
        <f>IF(ISBLANK(H25)=FALSE,DATEDIF(H25,'Intern Wettkampfdaten'!$B$3,"Y"),"")</f>
        <v/>
      </c>
      <c r="J25" s="22"/>
      <c r="K25" s="32"/>
      <c r="L25" s="44"/>
      <c r="M25" s="32"/>
      <c r="N25" s="32"/>
      <c r="O25" s="32"/>
      <c r="P25" s="32"/>
      <c r="Q25" s="22"/>
      <c r="R25" s="22"/>
      <c r="S25" s="32"/>
      <c r="T25" s="53" t="str">
        <f>IF(AND(NOT(B25=""),NOT(V25="ja")),IF(X25&gt;'Intern Wettkampfdaten'!$E$14,'Intern Wettkampfdaten'!$E$14,X25),"")</f>
        <v/>
      </c>
      <c r="U25" s="65"/>
      <c r="V25" s="66"/>
      <c r="W25" s="58" t="str">
        <f t="shared" si="0"/>
        <v/>
      </c>
      <c r="X25" s="59">
        <f>IF((Y25*'Intern Wettkampfdaten'!$E$12)+(Z25*'Intern Wettkampfdaten'!$E$16)=0,'Intern Wettkampfdaten'!$E$12,Y25*'Intern Wettkampfdaten'!$E$12+Z25*'Intern Wettkampfdaten'!$E$16)</f>
        <v>10</v>
      </c>
      <c r="Y25" s="28">
        <f t="shared" si="1"/>
        <v>0</v>
      </c>
      <c r="Z25" s="28">
        <f t="shared" si="2"/>
        <v>0</v>
      </c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</row>
    <row r="26" spans="1:247" ht="18" customHeight="1" x14ac:dyDescent="0.2">
      <c r="A26" s="11" t="str">
        <f>IF(ISBLANK(B26)=FALSE,COUNT(A$8:A25)+1,"")</f>
        <v/>
      </c>
      <c r="B26" s="15"/>
      <c r="C26" s="15"/>
      <c r="D26" s="15"/>
      <c r="E26" s="16"/>
      <c r="F26" s="15"/>
      <c r="G26" s="15"/>
      <c r="H26" s="17"/>
      <c r="I26" s="7" t="str">
        <f>IF(ISBLANK(H26)=FALSE,DATEDIF(H26,'Intern Wettkampfdaten'!$B$3,"Y"),"")</f>
        <v/>
      </c>
      <c r="J26" s="22"/>
      <c r="K26" s="32"/>
      <c r="L26" s="44"/>
      <c r="M26" s="32"/>
      <c r="N26" s="32"/>
      <c r="O26" s="32"/>
      <c r="P26" s="32"/>
      <c r="Q26" s="22"/>
      <c r="R26" s="22"/>
      <c r="S26" s="32"/>
      <c r="T26" s="53" t="str">
        <f>IF(AND(NOT(B26=""),NOT(V26="ja")),IF(X26&gt;'Intern Wettkampfdaten'!$E$14,'Intern Wettkampfdaten'!$E$14,X26),"")</f>
        <v/>
      </c>
      <c r="U26" s="65"/>
      <c r="V26" s="66"/>
      <c r="W26" s="58" t="str">
        <f t="shared" si="0"/>
        <v/>
      </c>
      <c r="X26" s="59">
        <f>IF((Y26*'Intern Wettkampfdaten'!$E$12)+(Z26*'Intern Wettkampfdaten'!$E$16)=0,'Intern Wettkampfdaten'!$E$12,Y26*'Intern Wettkampfdaten'!$E$12+Z26*'Intern Wettkampfdaten'!$E$16)</f>
        <v>10</v>
      </c>
      <c r="Y26" s="28">
        <f t="shared" si="1"/>
        <v>0</v>
      </c>
      <c r="Z26" s="28">
        <f t="shared" si="2"/>
        <v>0</v>
      </c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</row>
    <row r="27" spans="1:247" ht="18" customHeight="1" x14ac:dyDescent="0.2">
      <c r="A27" s="11" t="str">
        <f>IF(ISBLANK(B27)=FALSE,COUNT(A$8:A26)+1,"")</f>
        <v/>
      </c>
      <c r="B27" s="15"/>
      <c r="C27" s="15"/>
      <c r="D27" s="15"/>
      <c r="E27" s="16"/>
      <c r="F27" s="15"/>
      <c r="G27" s="15"/>
      <c r="H27" s="17"/>
      <c r="I27" s="7" t="str">
        <f>IF(ISBLANK(H27)=FALSE,DATEDIF(H27,'Intern Wettkampfdaten'!$B$3,"Y"),"")</f>
        <v/>
      </c>
      <c r="J27" s="22"/>
      <c r="K27" s="32"/>
      <c r="L27" s="44"/>
      <c r="M27" s="32"/>
      <c r="N27" s="32"/>
      <c r="O27" s="32"/>
      <c r="P27" s="32"/>
      <c r="Q27" s="22"/>
      <c r="R27" s="22"/>
      <c r="S27" s="32"/>
      <c r="T27" s="53" t="str">
        <f>IF(AND(NOT(B27=""),NOT(V27="ja")),IF(X27&gt;'Intern Wettkampfdaten'!$E$14,'Intern Wettkampfdaten'!$E$14,X27),"")</f>
        <v/>
      </c>
      <c r="U27" s="65"/>
      <c r="V27" s="66"/>
      <c r="W27" s="58" t="str">
        <f t="shared" si="0"/>
        <v/>
      </c>
      <c r="X27" s="59">
        <f>IF((Y27*'Intern Wettkampfdaten'!$E$12)+(Z27*'Intern Wettkampfdaten'!$E$16)=0,'Intern Wettkampfdaten'!$E$12,Y27*'Intern Wettkampfdaten'!$E$12+Z27*'Intern Wettkampfdaten'!$E$16)</f>
        <v>10</v>
      </c>
      <c r="Y27" s="28">
        <f t="shared" si="1"/>
        <v>0</v>
      </c>
      <c r="Z27" s="28">
        <f t="shared" si="2"/>
        <v>0</v>
      </c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</row>
    <row r="28" spans="1:247" ht="18" customHeight="1" x14ac:dyDescent="0.2">
      <c r="A28" s="11" t="str">
        <f>IF(ISBLANK(B28)=FALSE,COUNT(A$8:A27)+1,"")</f>
        <v/>
      </c>
      <c r="B28" s="15"/>
      <c r="C28" s="15"/>
      <c r="D28" s="15"/>
      <c r="E28" s="16"/>
      <c r="F28" s="15"/>
      <c r="G28" s="15"/>
      <c r="H28" s="17"/>
      <c r="I28" s="7" t="str">
        <f>IF(ISBLANK(H28)=FALSE,DATEDIF(H28,'Intern Wettkampfdaten'!$B$3,"Y"),"")</f>
        <v/>
      </c>
      <c r="J28" s="22"/>
      <c r="K28" s="32"/>
      <c r="L28" s="44"/>
      <c r="M28" s="32"/>
      <c r="N28" s="32"/>
      <c r="O28" s="32"/>
      <c r="P28" s="32"/>
      <c r="Q28" s="22"/>
      <c r="R28" s="22"/>
      <c r="S28" s="32"/>
      <c r="T28" s="53" t="str">
        <f>IF(AND(NOT(B28=""),NOT(V28="ja")),IF(X28&gt;'Intern Wettkampfdaten'!$E$14,'Intern Wettkampfdaten'!$E$14,X28),"")</f>
        <v/>
      </c>
      <c r="U28" s="65"/>
      <c r="V28" s="66"/>
      <c r="W28" s="58" t="str">
        <f t="shared" si="0"/>
        <v/>
      </c>
      <c r="X28" s="59">
        <f>IF((Y28*'Intern Wettkampfdaten'!$E$12)+(Z28*'Intern Wettkampfdaten'!$E$16)=0,'Intern Wettkampfdaten'!$E$12,Y28*'Intern Wettkampfdaten'!$E$12+Z28*'Intern Wettkampfdaten'!$E$16)</f>
        <v>10</v>
      </c>
      <c r="Y28" s="28">
        <f t="shared" si="1"/>
        <v>0</v>
      </c>
      <c r="Z28" s="28">
        <f t="shared" si="2"/>
        <v>0</v>
      </c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</row>
    <row r="29" spans="1:247" ht="18" customHeight="1" x14ac:dyDescent="0.2">
      <c r="A29" s="11" t="str">
        <f>IF(ISBLANK(B29)=FALSE,COUNT(A$8:A28)+1,"")</f>
        <v/>
      </c>
      <c r="B29" s="15"/>
      <c r="C29" s="15"/>
      <c r="D29" s="15"/>
      <c r="E29" s="16"/>
      <c r="F29" s="15"/>
      <c r="G29" s="15"/>
      <c r="H29" s="17"/>
      <c r="I29" s="7" t="str">
        <f>IF(ISBLANK(H29)=FALSE,DATEDIF(H29,'Intern Wettkampfdaten'!$B$3,"Y"),"")</f>
        <v/>
      </c>
      <c r="J29" s="22"/>
      <c r="K29" s="32"/>
      <c r="L29" s="44"/>
      <c r="M29" s="32"/>
      <c r="N29" s="32"/>
      <c r="O29" s="32"/>
      <c r="P29" s="32"/>
      <c r="Q29" s="22"/>
      <c r="R29" s="22"/>
      <c r="S29" s="32"/>
      <c r="T29" s="53" t="str">
        <f>IF(AND(NOT(B29=""),NOT(V29="ja")),IF(X29&gt;'Intern Wettkampfdaten'!$E$14,'Intern Wettkampfdaten'!$E$14,X29),"")</f>
        <v/>
      </c>
      <c r="U29" s="65"/>
      <c r="V29" s="66"/>
      <c r="W29" s="58" t="str">
        <f t="shared" si="0"/>
        <v/>
      </c>
      <c r="X29" s="59">
        <f>IF((Y29*'Intern Wettkampfdaten'!$E$12)+(Z29*'Intern Wettkampfdaten'!$E$16)=0,'Intern Wettkampfdaten'!$E$12,Y29*'Intern Wettkampfdaten'!$E$12+Z29*'Intern Wettkampfdaten'!$E$16)</f>
        <v>10</v>
      </c>
      <c r="Y29" s="28">
        <f t="shared" si="1"/>
        <v>0</v>
      </c>
      <c r="Z29" s="28">
        <f t="shared" si="2"/>
        <v>0</v>
      </c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</row>
    <row r="30" spans="1:247" ht="18" customHeight="1" x14ac:dyDescent="0.2">
      <c r="A30" s="11" t="str">
        <f>IF(ISBLANK(B30)=FALSE,COUNT(A$8:A29)+1,"")</f>
        <v/>
      </c>
      <c r="B30" s="15"/>
      <c r="C30" s="15"/>
      <c r="D30" s="15"/>
      <c r="E30" s="16"/>
      <c r="F30" s="15"/>
      <c r="G30" s="15"/>
      <c r="H30" s="17"/>
      <c r="I30" s="7" t="str">
        <f>IF(ISBLANK(H30)=FALSE,DATEDIF(H30,'Intern Wettkampfdaten'!$B$3,"Y"),"")</f>
        <v/>
      </c>
      <c r="J30" s="22"/>
      <c r="K30" s="32"/>
      <c r="L30" s="44"/>
      <c r="M30" s="32"/>
      <c r="N30" s="32"/>
      <c r="O30" s="32"/>
      <c r="P30" s="32"/>
      <c r="Q30" s="22"/>
      <c r="R30" s="22"/>
      <c r="S30" s="32"/>
      <c r="T30" s="53" t="str">
        <f>IF(AND(NOT(B30=""),NOT(V30="ja")),IF(X30&gt;'Intern Wettkampfdaten'!$E$14,'Intern Wettkampfdaten'!$E$14,X30),"")</f>
        <v/>
      </c>
      <c r="U30" s="65"/>
      <c r="V30" s="66"/>
      <c r="W30" s="58" t="str">
        <f t="shared" si="0"/>
        <v/>
      </c>
      <c r="X30" s="59">
        <f>IF((Y30*'Intern Wettkampfdaten'!$E$12)+(Z30*'Intern Wettkampfdaten'!$E$16)=0,'Intern Wettkampfdaten'!$E$12,Y30*'Intern Wettkampfdaten'!$E$12+Z30*'Intern Wettkampfdaten'!$E$16)</f>
        <v>10</v>
      </c>
      <c r="Y30" s="28">
        <f t="shared" si="1"/>
        <v>0</v>
      </c>
      <c r="Z30" s="28">
        <f t="shared" si="2"/>
        <v>0</v>
      </c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</row>
    <row r="31" spans="1:247" ht="18" customHeight="1" x14ac:dyDescent="0.2">
      <c r="A31" s="11" t="str">
        <f>IF(ISBLANK(B31)=FALSE,COUNT(A$8:A30)+1,"")</f>
        <v/>
      </c>
      <c r="B31" s="15"/>
      <c r="C31" s="15"/>
      <c r="D31" s="15"/>
      <c r="E31" s="16"/>
      <c r="F31" s="15"/>
      <c r="G31" s="15"/>
      <c r="H31" s="17"/>
      <c r="I31" s="7" t="str">
        <f>IF(ISBLANK(H31)=FALSE,DATEDIF(H31,'Intern Wettkampfdaten'!$B$3,"Y"),"")</f>
        <v/>
      </c>
      <c r="J31" s="22"/>
      <c r="K31" s="32"/>
      <c r="L31" s="44"/>
      <c r="M31" s="32"/>
      <c r="N31" s="32"/>
      <c r="O31" s="32"/>
      <c r="P31" s="32"/>
      <c r="Q31" s="22"/>
      <c r="R31" s="22"/>
      <c r="S31" s="32"/>
      <c r="T31" s="53" t="str">
        <f>IF(AND(NOT(B31=""),NOT(V31="ja")),IF(X31&gt;'Intern Wettkampfdaten'!$E$14,'Intern Wettkampfdaten'!$E$14,X31),"")</f>
        <v/>
      </c>
      <c r="U31" s="65"/>
      <c r="V31" s="66"/>
      <c r="W31" s="58" t="str">
        <f t="shared" si="0"/>
        <v/>
      </c>
      <c r="X31" s="59">
        <f>IF((Y31*'Intern Wettkampfdaten'!$E$12)+(Z31*'Intern Wettkampfdaten'!$E$16)=0,'Intern Wettkampfdaten'!$E$12,Y31*'Intern Wettkampfdaten'!$E$12+Z31*'Intern Wettkampfdaten'!$E$16)</f>
        <v>10</v>
      </c>
      <c r="Y31" s="28">
        <f t="shared" si="1"/>
        <v>0</v>
      </c>
      <c r="Z31" s="28">
        <f t="shared" si="2"/>
        <v>0</v>
      </c>
    </row>
    <row r="32" spans="1:247" ht="18" customHeight="1" x14ac:dyDescent="0.2">
      <c r="A32" s="11" t="str">
        <f>IF(ISBLANK(B32)=FALSE,COUNT(A$8:A31)+1,"")</f>
        <v/>
      </c>
      <c r="B32" s="19"/>
      <c r="C32" s="19"/>
      <c r="D32" s="19"/>
      <c r="E32" s="16"/>
      <c r="F32" s="19"/>
      <c r="G32" s="19"/>
      <c r="H32" s="17"/>
      <c r="I32" s="7" t="str">
        <f>IF(ISBLANK(H32)=FALSE,DATEDIF(H32,'Intern Wettkampfdaten'!$B$3,"Y"),"")</f>
        <v/>
      </c>
      <c r="J32" s="22"/>
      <c r="K32" s="32"/>
      <c r="L32" s="44"/>
      <c r="M32" s="32"/>
      <c r="N32" s="32"/>
      <c r="O32" s="32"/>
      <c r="P32" s="32"/>
      <c r="Q32" s="22"/>
      <c r="R32" s="22"/>
      <c r="S32" s="32"/>
      <c r="T32" s="53" t="str">
        <f>IF(AND(NOT(B32=""),NOT(V32="ja")),IF(X32&gt;'Intern Wettkampfdaten'!$E$14,'Intern Wettkampfdaten'!$E$14,X32),"")</f>
        <v/>
      </c>
      <c r="U32" s="65"/>
      <c r="V32" s="66"/>
      <c r="W32" s="58" t="str">
        <f t="shared" si="0"/>
        <v/>
      </c>
      <c r="X32" s="59">
        <f>IF((Y32*'Intern Wettkampfdaten'!$E$12)+(Z32*'Intern Wettkampfdaten'!$E$16)=0,'Intern Wettkampfdaten'!$E$12,Y32*'Intern Wettkampfdaten'!$E$12+Z32*'Intern Wettkampfdaten'!$E$16)</f>
        <v>10</v>
      </c>
      <c r="Y32" s="28">
        <f t="shared" si="1"/>
        <v>0</v>
      </c>
      <c r="Z32" s="28">
        <f t="shared" si="2"/>
        <v>0</v>
      </c>
    </row>
    <row r="33" spans="1:26" ht="18" customHeight="1" x14ac:dyDescent="0.2">
      <c r="A33" s="11" t="str">
        <f>IF(ISBLANK(B33)=FALSE,COUNT(A$8:A32)+1,"")</f>
        <v/>
      </c>
      <c r="B33" s="19"/>
      <c r="C33" s="19"/>
      <c r="D33" s="19"/>
      <c r="E33" s="16"/>
      <c r="F33" s="19"/>
      <c r="G33" s="19"/>
      <c r="H33" s="17"/>
      <c r="I33" s="7" t="str">
        <f>IF(ISBLANK(H33)=FALSE,DATEDIF(H33,'Intern Wettkampfdaten'!$B$3,"Y"),"")</f>
        <v/>
      </c>
      <c r="J33" s="22"/>
      <c r="K33" s="32"/>
      <c r="L33" s="44"/>
      <c r="M33" s="32"/>
      <c r="N33" s="32"/>
      <c r="O33" s="32"/>
      <c r="P33" s="32"/>
      <c r="Q33" s="22"/>
      <c r="R33" s="22"/>
      <c r="S33" s="32"/>
      <c r="T33" s="53" t="str">
        <f>IF(AND(NOT(B33=""),NOT(V33="ja")),IF(X33&gt;'Intern Wettkampfdaten'!$E$14,'Intern Wettkampfdaten'!$E$14,X33),"")</f>
        <v/>
      </c>
      <c r="U33" s="65"/>
      <c r="V33" s="66"/>
      <c r="W33" s="58" t="str">
        <f t="shared" si="0"/>
        <v/>
      </c>
      <c r="X33" s="59">
        <f>IF((Y33*'Intern Wettkampfdaten'!$E$12)+(Z33*'Intern Wettkampfdaten'!$E$16)=0,'Intern Wettkampfdaten'!$E$12,Y33*'Intern Wettkampfdaten'!$E$12+Z33*'Intern Wettkampfdaten'!$E$16)</f>
        <v>10</v>
      </c>
      <c r="Y33" s="28">
        <f t="shared" si="1"/>
        <v>0</v>
      </c>
      <c r="Z33" s="28">
        <f t="shared" si="2"/>
        <v>0</v>
      </c>
    </row>
    <row r="34" spans="1:26" ht="18" customHeight="1" x14ac:dyDescent="0.2">
      <c r="A34" s="11" t="str">
        <f>IF(ISBLANK(B34)=FALSE,COUNT(A$8:A33)+1,"")</f>
        <v/>
      </c>
      <c r="B34" s="19"/>
      <c r="C34" s="19"/>
      <c r="D34" s="19"/>
      <c r="E34" s="16"/>
      <c r="F34" s="19"/>
      <c r="G34" s="19"/>
      <c r="H34" s="17"/>
      <c r="I34" s="7" t="str">
        <f>IF(ISBLANK(H34)=FALSE,DATEDIF(H34,'Intern Wettkampfdaten'!$B$3,"Y"),"")</f>
        <v/>
      </c>
      <c r="J34" s="22"/>
      <c r="K34" s="32"/>
      <c r="L34" s="44"/>
      <c r="M34" s="32"/>
      <c r="N34" s="32"/>
      <c r="O34" s="32"/>
      <c r="P34" s="32"/>
      <c r="Q34" s="22"/>
      <c r="R34" s="22"/>
      <c r="S34" s="32"/>
      <c r="T34" s="53" t="str">
        <f>IF(AND(NOT(B34=""),NOT(V34="ja")),IF(X34&gt;'Intern Wettkampfdaten'!$E$14,'Intern Wettkampfdaten'!$E$14,X34),"")</f>
        <v/>
      </c>
      <c r="U34" s="65"/>
      <c r="V34" s="66"/>
      <c r="W34" s="58" t="str">
        <f t="shared" si="0"/>
        <v/>
      </c>
      <c r="X34" s="59">
        <f>IF((Y34*'Intern Wettkampfdaten'!$E$12)+(Z34*'Intern Wettkampfdaten'!$E$16)=0,'Intern Wettkampfdaten'!$E$12,Y34*'Intern Wettkampfdaten'!$E$12+Z34*'Intern Wettkampfdaten'!$E$16)</f>
        <v>10</v>
      </c>
      <c r="Y34" s="28">
        <f t="shared" si="1"/>
        <v>0</v>
      </c>
      <c r="Z34" s="28">
        <f t="shared" si="2"/>
        <v>0</v>
      </c>
    </row>
    <row r="35" spans="1:26" ht="18" customHeight="1" x14ac:dyDescent="0.2">
      <c r="A35" s="11" t="str">
        <f>IF(ISBLANK(B35)=FALSE,COUNT(A$8:A34)+1,"")</f>
        <v/>
      </c>
      <c r="B35" s="19"/>
      <c r="C35" s="19"/>
      <c r="D35" s="19"/>
      <c r="E35" s="16"/>
      <c r="F35" s="19"/>
      <c r="G35" s="19"/>
      <c r="H35" s="17"/>
      <c r="I35" s="7" t="str">
        <f>IF(ISBLANK(H35)=FALSE,DATEDIF(H35,'Intern Wettkampfdaten'!$B$3,"Y"),"")</f>
        <v/>
      </c>
      <c r="J35" s="22"/>
      <c r="K35" s="32"/>
      <c r="L35" s="44"/>
      <c r="M35" s="32"/>
      <c r="N35" s="32"/>
      <c r="O35" s="32"/>
      <c r="P35" s="32"/>
      <c r="Q35" s="22"/>
      <c r="R35" s="22"/>
      <c r="S35" s="32"/>
      <c r="T35" s="53" t="str">
        <f>IF(AND(NOT(B35=""),NOT(V35="ja")),IF(X35&gt;'Intern Wettkampfdaten'!$E$14,'Intern Wettkampfdaten'!$E$14,X35),"")</f>
        <v/>
      </c>
      <c r="U35" s="65"/>
      <c r="V35" s="66"/>
      <c r="W35" s="58" t="str">
        <f t="shared" si="0"/>
        <v/>
      </c>
      <c r="X35" s="59">
        <f>IF((Y35*'Intern Wettkampfdaten'!$E$12)+(Z35*'Intern Wettkampfdaten'!$E$16)=0,'Intern Wettkampfdaten'!$E$12,Y35*'Intern Wettkampfdaten'!$E$12+Z35*'Intern Wettkampfdaten'!$E$16)</f>
        <v>10</v>
      </c>
      <c r="Y35" s="28">
        <f t="shared" si="1"/>
        <v>0</v>
      </c>
      <c r="Z35" s="28">
        <f t="shared" si="2"/>
        <v>0</v>
      </c>
    </row>
    <row r="36" spans="1:26" ht="18" customHeight="1" x14ac:dyDescent="0.2">
      <c r="A36" s="11" t="str">
        <f>IF(ISBLANK(B36)=FALSE,COUNT(A$8:A35)+1,"")</f>
        <v/>
      </c>
      <c r="B36" s="19"/>
      <c r="C36" s="19"/>
      <c r="D36" s="19"/>
      <c r="E36" s="16"/>
      <c r="F36" s="19"/>
      <c r="G36" s="19"/>
      <c r="H36" s="17"/>
      <c r="I36" s="7" t="str">
        <f>IF(ISBLANK(H36)=FALSE,DATEDIF(H36,'Intern Wettkampfdaten'!$B$3,"Y"),"")</f>
        <v/>
      </c>
      <c r="J36" s="22"/>
      <c r="K36" s="32"/>
      <c r="L36" s="44"/>
      <c r="M36" s="32"/>
      <c r="N36" s="32"/>
      <c r="O36" s="32"/>
      <c r="P36" s="32"/>
      <c r="Q36" s="22"/>
      <c r="R36" s="22"/>
      <c r="S36" s="32"/>
      <c r="T36" s="53" t="str">
        <f>IF(AND(NOT(B36=""),NOT(V36="ja")),IF(X36&gt;'Intern Wettkampfdaten'!$E$14,'Intern Wettkampfdaten'!$E$14,X36),"")</f>
        <v/>
      </c>
      <c r="U36" s="65"/>
      <c r="V36" s="66"/>
      <c r="W36" s="58" t="str">
        <f t="shared" si="0"/>
        <v/>
      </c>
      <c r="X36" s="59">
        <f>IF((Y36*'Intern Wettkampfdaten'!$E$12)+(Z36*'Intern Wettkampfdaten'!$E$16)=0,'Intern Wettkampfdaten'!$E$12,Y36*'Intern Wettkampfdaten'!$E$12+Z36*'Intern Wettkampfdaten'!$E$16)</f>
        <v>10</v>
      </c>
      <c r="Y36" s="28">
        <f t="shared" si="1"/>
        <v>0</v>
      </c>
      <c r="Z36" s="28">
        <f t="shared" si="2"/>
        <v>0</v>
      </c>
    </row>
    <row r="37" spans="1:26" ht="18" customHeight="1" x14ac:dyDescent="0.2">
      <c r="A37" s="11" t="str">
        <f>IF(ISBLANK(B37)=FALSE,COUNT(A$8:A36)+1,"")</f>
        <v/>
      </c>
      <c r="B37" s="19"/>
      <c r="C37" s="19"/>
      <c r="D37" s="19"/>
      <c r="E37" s="16"/>
      <c r="F37" s="19"/>
      <c r="G37" s="19"/>
      <c r="H37" s="17"/>
      <c r="I37" s="7" t="str">
        <f>IF(ISBLANK(H37)=FALSE,DATEDIF(H37,'Intern Wettkampfdaten'!$B$3,"Y"),"")</f>
        <v/>
      </c>
      <c r="J37" s="22"/>
      <c r="K37" s="32"/>
      <c r="L37" s="44"/>
      <c r="M37" s="32"/>
      <c r="N37" s="32"/>
      <c r="O37" s="32"/>
      <c r="P37" s="32"/>
      <c r="Q37" s="22"/>
      <c r="R37" s="22"/>
      <c r="S37" s="32"/>
      <c r="T37" s="53" t="str">
        <f>IF(AND(NOT(B37=""),NOT(V37="ja")),IF(X37&gt;'Intern Wettkampfdaten'!$E$14,'Intern Wettkampfdaten'!$E$14,X37),"")</f>
        <v/>
      </c>
      <c r="U37" s="65"/>
      <c r="V37" s="66"/>
      <c r="W37" s="58" t="str">
        <f t="shared" si="0"/>
        <v/>
      </c>
      <c r="X37" s="59">
        <f>IF((Y37*'Intern Wettkampfdaten'!$E$12)+(Z37*'Intern Wettkampfdaten'!$E$16)=0,'Intern Wettkampfdaten'!$E$12,Y37*'Intern Wettkampfdaten'!$E$12+Z37*'Intern Wettkampfdaten'!$E$16)</f>
        <v>10</v>
      </c>
      <c r="Y37" s="28">
        <f t="shared" si="1"/>
        <v>0</v>
      </c>
      <c r="Z37" s="28">
        <f t="shared" si="2"/>
        <v>0</v>
      </c>
    </row>
    <row r="38" spans="1:26" ht="18" customHeight="1" x14ac:dyDescent="0.2">
      <c r="A38" s="11" t="str">
        <f>IF(ISBLANK(B38)=FALSE,COUNT(A$8:A37)+1,"")</f>
        <v/>
      </c>
      <c r="B38" s="19"/>
      <c r="C38" s="19"/>
      <c r="D38" s="19"/>
      <c r="E38" s="16"/>
      <c r="F38" s="19"/>
      <c r="G38" s="19"/>
      <c r="H38" s="17"/>
      <c r="I38" s="7" t="str">
        <f>IF(ISBLANK(H38)=FALSE,DATEDIF(H38,'Intern Wettkampfdaten'!$B$3,"Y"),"")</f>
        <v/>
      </c>
      <c r="J38" s="22"/>
      <c r="K38" s="32"/>
      <c r="L38" s="44"/>
      <c r="M38" s="32"/>
      <c r="N38" s="32"/>
      <c r="O38" s="32"/>
      <c r="P38" s="32"/>
      <c r="Q38" s="22"/>
      <c r="R38" s="22"/>
      <c r="S38" s="32"/>
      <c r="T38" s="53" t="str">
        <f>IF(AND(NOT(B38=""),NOT(V38="ja")),IF(X38&gt;'Intern Wettkampfdaten'!$E$14,'Intern Wettkampfdaten'!$E$14,X38),"")</f>
        <v/>
      </c>
      <c r="U38" s="65"/>
      <c r="V38" s="66"/>
      <c r="W38" s="58" t="str">
        <f t="shared" si="0"/>
        <v/>
      </c>
      <c r="X38" s="59">
        <f>IF((Y38*'Intern Wettkampfdaten'!$E$12)+(Z38*'Intern Wettkampfdaten'!$E$16)=0,'Intern Wettkampfdaten'!$E$12,Y38*'Intern Wettkampfdaten'!$E$12+Z38*'Intern Wettkampfdaten'!$E$16)</f>
        <v>10</v>
      </c>
      <c r="Y38" s="28">
        <f t="shared" si="1"/>
        <v>0</v>
      </c>
      <c r="Z38" s="28">
        <f t="shared" si="2"/>
        <v>0</v>
      </c>
    </row>
    <row r="39" spans="1:26" ht="18" customHeight="1" x14ac:dyDescent="0.2">
      <c r="A39" s="11" t="str">
        <f>IF(ISBLANK(B39)=FALSE,COUNT(A$8:A38)+1,"")</f>
        <v/>
      </c>
      <c r="B39" s="19"/>
      <c r="C39" s="19"/>
      <c r="D39" s="19"/>
      <c r="E39" s="16"/>
      <c r="F39" s="19"/>
      <c r="G39" s="19"/>
      <c r="H39" s="17"/>
      <c r="I39" s="7" t="str">
        <f>IF(ISBLANK(H39)=FALSE,DATEDIF(H39,'Intern Wettkampfdaten'!$B$3,"Y"),"")</f>
        <v/>
      </c>
      <c r="J39" s="22"/>
      <c r="K39" s="32"/>
      <c r="L39" s="44"/>
      <c r="M39" s="32"/>
      <c r="N39" s="32"/>
      <c r="O39" s="32"/>
      <c r="P39" s="32"/>
      <c r="Q39" s="22"/>
      <c r="R39" s="22"/>
      <c r="S39" s="32"/>
      <c r="T39" s="53" t="str">
        <f>IF(AND(NOT(B39=""),NOT(V39="ja")),IF(X39&gt;'Intern Wettkampfdaten'!$E$14,'Intern Wettkampfdaten'!$E$14,X39),"")</f>
        <v/>
      </c>
      <c r="U39" s="65"/>
      <c r="V39" s="66"/>
      <c r="W39" s="58" t="str">
        <f t="shared" si="0"/>
        <v/>
      </c>
      <c r="X39" s="59">
        <f>IF((Y39*'Intern Wettkampfdaten'!$E$12)+(Z39*'Intern Wettkampfdaten'!$E$16)=0,'Intern Wettkampfdaten'!$E$12,Y39*'Intern Wettkampfdaten'!$E$12+Z39*'Intern Wettkampfdaten'!$E$16)</f>
        <v>10</v>
      </c>
      <c r="Y39" s="28">
        <f t="shared" si="1"/>
        <v>0</v>
      </c>
      <c r="Z39" s="28">
        <f t="shared" si="2"/>
        <v>0</v>
      </c>
    </row>
    <row r="40" spans="1:26" ht="18" customHeight="1" x14ac:dyDescent="0.2">
      <c r="A40" s="11" t="str">
        <f>IF(ISBLANK(B40)=FALSE,COUNT(A$8:A39)+1,"")</f>
        <v/>
      </c>
      <c r="B40" s="19"/>
      <c r="C40" s="19"/>
      <c r="D40" s="19"/>
      <c r="E40" s="16"/>
      <c r="F40" s="19"/>
      <c r="G40" s="19"/>
      <c r="H40" s="17"/>
      <c r="I40" s="7" t="str">
        <f>IF(ISBLANK(H40)=FALSE,DATEDIF(H40,'Intern Wettkampfdaten'!$B$3,"Y"),"")</f>
        <v/>
      </c>
      <c r="J40" s="22"/>
      <c r="K40" s="32"/>
      <c r="L40" s="44"/>
      <c r="M40" s="32"/>
      <c r="N40" s="32"/>
      <c r="O40" s="32"/>
      <c r="P40" s="32"/>
      <c r="Q40" s="22"/>
      <c r="R40" s="22"/>
      <c r="S40" s="32"/>
      <c r="T40" s="53" t="str">
        <f>IF(AND(NOT(B40=""),NOT(V40="ja")),IF(X40&gt;'Intern Wettkampfdaten'!$E$14,'Intern Wettkampfdaten'!$E$14,X40),"")</f>
        <v/>
      </c>
      <c r="U40" s="65"/>
      <c r="V40" s="66"/>
      <c r="W40" s="58" t="str">
        <f t="shared" ref="W40:W57" si="3">IF(COUNTA(B40:H40,J40:S40,U40:V40)=0,"",IF(OR(COUNTBLANK(B40:H40)&gt;0,COUNTA(J40,L40,N40,Q40)&lt;1,AND(ISBLANK(J40),NOT(ISBLANK(K40))),AND(ISBLANK(L40),NOT(ISBLANK(M40))),AND(ISBLANK(N40),NOT(ISBLANK(P40))),AND(ISBLANK(Q40),NOT(ISBLANK(S40))),COUNTA(U40:V40)=1),"ERROR","OKAY"))</f>
        <v/>
      </c>
      <c r="X40" s="59">
        <f>IF((Y40*'Intern Wettkampfdaten'!$E$12)+(Z40*'Intern Wettkampfdaten'!$E$16)=0,'Intern Wettkampfdaten'!$E$12,Y40*'Intern Wettkampfdaten'!$E$12+Z40*'Intern Wettkampfdaten'!$E$16)</f>
        <v>10</v>
      </c>
      <c r="Y40" s="28">
        <f t="shared" si="1"/>
        <v>0</v>
      </c>
      <c r="Z40" s="28">
        <f t="shared" si="2"/>
        <v>0</v>
      </c>
    </row>
    <row r="41" spans="1:26" ht="18" customHeight="1" x14ac:dyDescent="0.2">
      <c r="A41" s="11" t="str">
        <f>IF(ISBLANK(B41)=FALSE,COUNT(A$8:A40)+1,"")</f>
        <v/>
      </c>
      <c r="B41" s="19"/>
      <c r="C41" s="19"/>
      <c r="D41" s="19"/>
      <c r="E41" s="16"/>
      <c r="F41" s="19"/>
      <c r="G41" s="19"/>
      <c r="H41" s="17"/>
      <c r="I41" s="7" t="str">
        <f>IF(ISBLANK(H41)=FALSE,DATEDIF(H41,'Intern Wettkampfdaten'!$B$3,"Y"),"")</f>
        <v/>
      </c>
      <c r="J41" s="22"/>
      <c r="K41" s="32"/>
      <c r="L41" s="44"/>
      <c r="M41" s="32"/>
      <c r="N41" s="32"/>
      <c r="O41" s="32"/>
      <c r="P41" s="32"/>
      <c r="Q41" s="22"/>
      <c r="R41" s="22"/>
      <c r="S41" s="32"/>
      <c r="T41" s="53" t="str">
        <f>IF(AND(NOT(B41=""),NOT(V41="ja")),IF(X41&gt;'Intern Wettkampfdaten'!$E$14,'Intern Wettkampfdaten'!$E$14,X41),"")</f>
        <v/>
      </c>
      <c r="U41" s="65"/>
      <c r="V41" s="66"/>
      <c r="W41" s="58" t="str">
        <f t="shared" si="3"/>
        <v/>
      </c>
      <c r="X41" s="59">
        <f>IF((Y41*'Intern Wettkampfdaten'!$E$12)+(Z41*'Intern Wettkampfdaten'!$E$16)=0,'Intern Wettkampfdaten'!$E$12,Y41*'Intern Wettkampfdaten'!$E$12+Z41*'Intern Wettkampfdaten'!$E$16)</f>
        <v>10</v>
      </c>
      <c r="Y41" s="28">
        <f t="shared" si="1"/>
        <v>0</v>
      </c>
      <c r="Z41" s="28">
        <f t="shared" si="2"/>
        <v>0</v>
      </c>
    </row>
    <row r="42" spans="1:26" ht="18" customHeight="1" x14ac:dyDescent="0.2">
      <c r="A42" s="11" t="str">
        <f>IF(ISBLANK(B42)=FALSE,COUNT(A$8:A41)+1,"")</f>
        <v/>
      </c>
      <c r="B42" s="19"/>
      <c r="C42" s="19"/>
      <c r="D42" s="19"/>
      <c r="E42" s="16"/>
      <c r="F42" s="19"/>
      <c r="G42" s="19"/>
      <c r="H42" s="17"/>
      <c r="I42" s="7" t="str">
        <f>IF(ISBLANK(H42)=FALSE,DATEDIF(H42,'Intern Wettkampfdaten'!$B$3,"Y"),"")</f>
        <v/>
      </c>
      <c r="J42" s="22"/>
      <c r="K42" s="32"/>
      <c r="L42" s="44"/>
      <c r="M42" s="32"/>
      <c r="N42" s="32"/>
      <c r="O42" s="32"/>
      <c r="P42" s="32"/>
      <c r="Q42" s="22"/>
      <c r="R42" s="22"/>
      <c r="S42" s="32"/>
      <c r="T42" s="53" t="str">
        <f>IF(AND(NOT(B42=""),NOT(V42="ja")),IF(X42&gt;'Intern Wettkampfdaten'!$E$14,'Intern Wettkampfdaten'!$E$14,X42),"")</f>
        <v/>
      </c>
      <c r="U42" s="65"/>
      <c r="V42" s="66"/>
      <c r="W42" s="58" t="str">
        <f t="shared" si="3"/>
        <v/>
      </c>
      <c r="X42" s="59">
        <f>IF((Y42*'Intern Wettkampfdaten'!$E$12)+(Z42*'Intern Wettkampfdaten'!$E$16)=0,'Intern Wettkampfdaten'!$E$12,Y42*'Intern Wettkampfdaten'!$E$12+Z42*'Intern Wettkampfdaten'!$E$16)</f>
        <v>10</v>
      </c>
      <c r="Y42" s="28">
        <f t="shared" si="1"/>
        <v>0</v>
      </c>
      <c r="Z42" s="28">
        <f t="shared" si="2"/>
        <v>0</v>
      </c>
    </row>
    <row r="43" spans="1:26" ht="18" customHeight="1" x14ac:dyDescent="0.2">
      <c r="A43" s="11" t="str">
        <f>IF(ISBLANK(B43)=FALSE,COUNT(A$8:A42)+1,"")</f>
        <v/>
      </c>
      <c r="B43" s="19"/>
      <c r="C43" s="19"/>
      <c r="D43" s="19"/>
      <c r="E43" s="16"/>
      <c r="F43" s="19"/>
      <c r="G43" s="19"/>
      <c r="H43" s="17"/>
      <c r="I43" s="7" t="str">
        <f>IF(ISBLANK(H43)=FALSE,DATEDIF(H43,'Intern Wettkampfdaten'!$B$3,"Y"),"")</f>
        <v/>
      </c>
      <c r="J43" s="22"/>
      <c r="K43" s="32"/>
      <c r="L43" s="44"/>
      <c r="M43" s="32"/>
      <c r="N43" s="32"/>
      <c r="O43" s="32"/>
      <c r="P43" s="32"/>
      <c r="Q43" s="22"/>
      <c r="R43" s="22"/>
      <c r="S43" s="32"/>
      <c r="T43" s="53" t="str">
        <f>IF(AND(NOT(B43=""),NOT(V43="ja")),IF(X43&gt;'Intern Wettkampfdaten'!$E$14,'Intern Wettkampfdaten'!$E$14,X43),"")</f>
        <v/>
      </c>
      <c r="U43" s="65"/>
      <c r="V43" s="66"/>
      <c r="W43" s="58" t="str">
        <f t="shared" si="3"/>
        <v/>
      </c>
      <c r="X43" s="59">
        <f>IF((Y43*'Intern Wettkampfdaten'!$E$12)+(Z43*'Intern Wettkampfdaten'!$E$16)=0,'Intern Wettkampfdaten'!$E$12,Y43*'Intern Wettkampfdaten'!$E$12+Z43*'Intern Wettkampfdaten'!$E$16)</f>
        <v>10</v>
      </c>
      <c r="Y43" s="28">
        <f t="shared" si="1"/>
        <v>0</v>
      </c>
      <c r="Z43" s="28">
        <f t="shared" si="2"/>
        <v>0</v>
      </c>
    </row>
    <row r="44" spans="1:26" ht="18" customHeight="1" x14ac:dyDescent="0.2">
      <c r="A44" s="11" t="str">
        <f>IF(ISBLANK(B44)=FALSE,COUNT(A$8:A43)+1,"")</f>
        <v/>
      </c>
      <c r="B44" s="19"/>
      <c r="C44" s="19"/>
      <c r="D44" s="19"/>
      <c r="E44" s="16"/>
      <c r="F44" s="19"/>
      <c r="G44" s="19"/>
      <c r="H44" s="17"/>
      <c r="I44" s="7" t="str">
        <f>IF(ISBLANK(H44)=FALSE,DATEDIF(H44,'Intern Wettkampfdaten'!$B$3,"Y"),"")</f>
        <v/>
      </c>
      <c r="J44" s="22"/>
      <c r="K44" s="32"/>
      <c r="L44" s="44"/>
      <c r="M44" s="32"/>
      <c r="N44" s="32"/>
      <c r="O44" s="32"/>
      <c r="P44" s="32"/>
      <c r="Q44" s="22"/>
      <c r="R44" s="22"/>
      <c r="S44" s="32"/>
      <c r="T44" s="53" t="str">
        <f>IF(AND(NOT(B44=""),NOT(V44="ja")),IF(X44&gt;'Intern Wettkampfdaten'!$E$14,'Intern Wettkampfdaten'!$E$14,X44),"")</f>
        <v/>
      </c>
      <c r="U44" s="65"/>
      <c r="V44" s="66"/>
      <c r="W44" s="58" t="str">
        <f t="shared" si="3"/>
        <v/>
      </c>
      <c r="X44" s="59">
        <f>IF((Y44*'Intern Wettkampfdaten'!$E$12)+(Z44*'Intern Wettkampfdaten'!$E$16)=0,'Intern Wettkampfdaten'!$E$12,Y44*'Intern Wettkampfdaten'!$E$12+Z44*'Intern Wettkampfdaten'!$E$16)</f>
        <v>10</v>
      </c>
      <c r="Y44" s="28">
        <f t="shared" si="1"/>
        <v>0</v>
      </c>
      <c r="Z44" s="28">
        <f t="shared" si="2"/>
        <v>0</v>
      </c>
    </row>
    <row r="45" spans="1:26" ht="18" customHeight="1" x14ac:dyDescent="0.2">
      <c r="A45" s="11" t="str">
        <f>IF(ISBLANK(B45)=FALSE,COUNT(A$8:A44)+1,"")</f>
        <v/>
      </c>
      <c r="B45" s="19"/>
      <c r="C45" s="19"/>
      <c r="D45" s="19"/>
      <c r="E45" s="16"/>
      <c r="F45" s="19"/>
      <c r="G45" s="19"/>
      <c r="H45" s="17"/>
      <c r="I45" s="7" t="str">
        <f>IF(ISBLANK(H45)=FALSE,DATEDIF(H45,'Intern Wettkampfdaten'!$B$3,"Y"),"")</f>
        <v/>
      </c>
      <c r="J45" s="22"/>
      <c r="K45" s="32"/>
      <c r="L45" s="44"/>
      <c r="M45" s="32"/>
      <c r="N45" s="32"/>
      <c r="O45" s="32"/>
      <c r="P45" s="32"/>
      <c r="Q45" s="22"/>
      <c r="R45" s="22"/>
      <c r="S45" s="32"/>
      <c r="T45" s="53" t="str">
        <f>IF(AND(NOT(B45=""),NOT(V45="ja")),IF(X45&gt;'Intern Wettkampfdaten'!$E$14,'Intern Wettkampfdaten'!$E$14,X45),"")</f>
        <v/>
      </c>
      <c r="U45" s="65"/>
      <c r="V45" s="66"/>
      <c r="W45" s="58" t="str">
        <f t="shared" si="3"/>
        <v/>
      </c>
      <c r="X45" s="59">
        <f>IF((Y45*'Intern Wettkampfdaten'!$E$12)+(Z45*'Intern Wettkampfdaten'!$E$16)=0,'Intern Wettkampfdaten'!$E$12,Y45*'Intern Wettkampfdaten'!$E$12+Z45*'Intern Wettkampfdaten'!$E$16)</f>
        <v>10</v>
      </c>
      <c r="Y45" s="28">
        <f t="shared" si="1"/>
        <v>0</v>
      </c>
      <c r="Z45" s="28">
        <f t="shared" si="2"/>
        <v>0</v>
      </c>
    </row>
    <row r="46" spans="1:26" ht="18" customHeight="1" x14ac:dyDescent="0.2">
      <c r="A46" s="11" t="str">
        <f>IF(ISBLANK(B46)=FALSE,COUNT(A$8:A45)+1,"")</f>
        <v/>
      </c>
      <c r="B46" s="19"/>
      <c r="C46" s="19"/>
      <c r="D46" s="19"/>
      <c r="E46" s="16"/>
      <c r="F46" s="19"/>
      <c r="G46" s="19"/>
      <c r="H46" s="17"/>
      <c r="I46" s="7" t="str">
        <f>IF(ISBLANK(H46)=FALSE,DATEDIF(H46,'Intern Wettkampfdaten'!$B$3,"Y"),"")</f>
        <v/>
      </c>
      <c r="J46" s="22"/>
      <c r="K46" s="32"/>
      <c r="L46" s="44"/>
      <c r="M46" s="32"/>
      <c r="N46" s="32"/>
      <c r="O46" s="32"/>
      <c r="P46" s="32"/>
      <c r="Q46" s="22"/>
      <c r="R46" s="22"/>
      <c r="S46" s="32"/>
      <c r="T46" s="53" t="str">
        <f>IF(AND(NOT(B46=""),NOT(V46="ja")),IF(X46&gt;'Intern Wettkampfdaten'!$E$14,'Intern Wettkampfdaten'!$E$14,X46),"")</f>
        <v/>
      </c>
      <c r="U46" s="65"/>
      <c r="V46" s="66"/>
      <c r="W46" s="58" t="str">
        <f t="shared" si="3"/>
        <v/>
      </c>
      <c r="X46" s="59">
        <f>IF((Y46*'Intern Wettkampfdaten'!$E$12)+(Z46*'Intern Wettkampfdaten'!$E$16)=0,'Intern Wettkampfdaten'!$E$12,Y46*'Intern Wettkampfdaten'!$E$12+Z46*'Intern Wettkampfdaten'!$E$16)</f>
        <v>10</v>
      </c>
      <c r="Y46" s="28">
        <f t="shared" si="1"/>
        <v>0</v>
      </c>
      <c r="Z46" s="28">
        <f t="shared" si="2"/>
        <v>0</v>
      </c>
    </row>
    <row r="47" spans="1:26" ht="18" customHeight="1" x14ac:dyDescent="0.2">
      <c r="A47" s="11" t="str">
        <f>IF(ISBLANK(B47)=FALSE,COUNT(A$8:A46)+1,"")</f>
        <v/>
      </c>
      <c r="B47" s="19"/>
      <c r="C47" s="19"/>
      <c r="D47" s="19"/>
      <c r="E47" s="16"/>
      <c r="F47" s="19"/>
      <c r="G47" s="19"/>
      <c r="H47" s="17"/>
      <c r="I47" s="7" t="str">
        <f>IF(ISBLANK(H47)=FALSE,DATEDIF(H47,'Intern Wettkampfdaten'!$B$3,"Y"),"")</f>
        <v/>
      </c>
      <c r="J47" s="22"/>
      <c r="K47" s="32"/>
      <c r="L47" s="44"/>
      <c r="M47" s="32"/>
      <c r="N47" s="32"/>
      <c r="O47" s="32"/>
      <c r="P47" s="32"/>
      <c r="Q47" s="22"/>
      <c r="R47" s="22"/>
      <c r="S47" s="32"/>
      <c r="T47" s="53" t="str">
        <f>IF(AND(NOT(B47=""),NOT(V47="ja")),IF(X47&gt;'Intern Wettkampfdaten'!$E$14,'Intern Wettkampfdaten'!$E$14,X47),"")</f>
        <v/>
      </c>
      <c r="U47" s="65"/>
      <c r="V47" s="66"/>
      <c r="W47" s="58" t="str">
        <f t="shared" si="3"/>
        <v/>
      </c>
      <c r="X47" s="59">
        <f>IF((Y47*'Intern Wettkampfdaten'!$E$12)+(Z47*'Intern Wettkampfdaten'!$E$16)=0,'Intern Wettkampfdaten'!$E$12,Y47*'Intern Wettkampfdaten'!$E$12+Z47*'Intern Wettkampfdaten'!$E$16)</f>
        <v>10</v>
      </c>
      <c r="Y47" s="28">
        <f t="shared" si="1"/>
        <v>0</v>
      </c>
      <c r="Z47" s="28">
        <f t="shared" si="2"/>
        <v>0</v>
      </c>
    </row>
    <row r="48" spans="1:26" ht="18" customHeight="1" x14ac:dyDescent="0.2">
      <c r="A48" s="11" t="str">
        <f>IF(ISBLANK(B48)=FALSE,COUNT(A$8:A47)+1,"")</f>
        <v/>
      </c>
      <c r="B48" s="19"/>
      <c r="C48" s="19"/>
      <c r="D48" s="19"/>
      <c r="E48" s="16"/>
      <c r="F48" s="19"/>
      <c r="G48" s="19"/>
      <c r="H48" s="17"/>
      <c r="I48" s="7" t="str">
        <f>IF(ISBLANK(H48)=FALSE,DATEDIF(H48,'Intern Wettkampfdaten'!$B$3,"Y"),"")</f>
        <v/>
      </c>
      <c r="J48" s="22"/>
      <c r="K48" s="32"/>
      <c r="L48" s="44"/>
      <c r="M48" s="32"/>
      <c r="N48" s="32"/>
      <c r="O48" s="32"/>
      <c r="P48" s="32"/>
      <c r="Q48" s="22"/>
      <c r="R48" s="22"/>
      <c r="S48" s="32"/>
      <c r="T48" s="53" t="str">
        <f>IF(AND(NOT(B48=""),NOT(V48="ja")),IF(X48&gt;'Intern Wettkampfdaten'!$E$14,'Intern Wettkampfdaten'!$E$14,X48),"")</f>
        <v/>
      </c>
      <c r="U48" s="65"/>
      <c r="V48" s="66"/>
      <c r="W48" s="58" t="str">
        <f t="shared" si="3"/>
        <v/>
      </c>
      <c r="X48" s="59">
        <f>IF((Y48*'Intern Wettkampfdaten'!$E$12)+(Z48*'Intern Wettkampfdaten'!$E$16)=0,'Intern Wettkampfdaten'!$E$12,Y48*'Intern Wettkampfdaten'!$E$12+Z48*'Intern Wettkampfdaten'!$E$16)</f>
        <v>10</v>
      </c>
      <c r="Y48" s="28">
        <f t="shared" si="1"/>
        <v>0</v>
      </c>
      <c r="Z48" s="28">
        <f t="shared" si="2"/>
        <v>0</v>
      </c>
    </row>
    <row r="49" spans="1:26" ht="18" customHeight="1" x14ac:dyDescent="0.2">
      <c r="A49" s="11" t="str">
        <f>IF(ISBLANK(B49)=FALSE,COUNT(A$8:A48)+1,"")</f>
        <v/>
      </c>
      <c r="B49" s="19"/>
      <c r="C49" s="19"/>
      <c r="D49" s="19"/>
      <c r="E49" s="16"/>
      <c r="F49" s="19"/>
      <c r="G49" s="19"/>
      <c r="H49" s="17"/>
      <c r="I49" s="7" t="str">
        <f>IF(ISBLANK(H49)=FALSE,DATEDIF(H49,'Intern Wettkampfdaten'!$B$3,"Y"),"")</f>
        <v/>
      </c>
      <c r="J49" s="22"/>
      <c r="K49" s="32"/>
      <c r="L49" s="44"/>
      <c r="M49" s="32"/>
      <c r="N49" s="32"/>
      <c r="O49" s="32"/>
      <c r="P49" s="32"/>
      <c r="Q49" s="22"/>
      <c r="R49" s="22"/>
      <c r="S49" s="32"/>
      <c r="T49" s="53" t="str">
        <f>IF(AND(NOT(B49=""),NOT(V49="ja")),IF(X49&gt;'Intern Wettkampfdaten'!$E$14,'Intern Wettkampfdaten'!$E$14,X49),"")</f>
        <v/>
      </c>
      <c r="U49" s="65"/>
      <c r="V49" s="66"/>
      <c r="W49" s="58" t="str">
        <f t="shared" si="3"/>
        <v/>
      </c>
      <c r="X49" s="59">
        <f>IF((Y49*'Intern Wettkampfdaten'!$E$12)+(Z49*'Intern Wettkampfdaten'!$E$16)=0,'Intern Wettkampfdaten'!$E$12,Y49*'Intern Wettkampfdaten'!$E$12+Z49*'Intern Wettkampfdaten'!$E$16)</f>
        <v>10</v>
      </c>
      <c r="Y49" s="28">
        <f t="shared" si="1"/>
        <v>0</v>
      </c>
      <c r="Z49" s="28">
        <f t="shared" si="2"/>
        <v>0</v>
      </c>
    </row>
    <row r="50" spans="1:26" ht="18" customHeight="1" x14ac:dyDescent="0.2">
      <c r="A50" s="11" t="str">
        <f>IF(ISBLANK(B50)=FALSE,COUNT(A$8:A49)+1,"")</f>
        <v/>
      </c>
      <c r="B50" s="19"/>
      <c r="C50" s="19"/>
      <c r="D50" s="19"/>
      <c r="E50" s="16"/>
      <c r="F50" s="19"/>
      <c r="G50" s="19"/>
      <c r="H50" s="17"/>
      <c r="I50" s="7" t="str">
        <f>IF(ISBLANK(H50)=FALSE,DATEDIF(H50,'Intern Wettkampfdaten'!$B$3,"Y"),"")</f>
        <v/>
      </c>
      <c r="J50" s="22"/>
      <c r="K50" s="32"/>
      <c r="L50" s="44"/>
      <c r="M50" s="32"/>
      <c r="N50" s="32"/>
      <c r="O50" s="32"/>
      <c r="P50" s="32"/>
      <c r="Q50" s="22"/>
      <c r="R50" s="22"/>
      <c r="S50" s="32"/>
      <c r="T50" s="53" t="str">
        <f>IF(AND(NOT(B50=""),NOT(V50="ja")),IF(X50&gt;'Intern Wettkampfdaten'!$E$14,'Intern Wettkampfdaten'!$E$14,X50),"")</f>
        <v/>
      </c>
      <c r="U50" s="65"/>
      <c r="V50" s="66"/>
      <c r="W50" s="58" t="str">
        <f t="shared" si="3"/>
        <v/>
      </c>
      <c r="X50" s="59">
        <f>IF((Y50*'Intern Wettkampfdaten'!$E$12)+(Z50*'Intern Wettkampfdaten'!$E$16)=0,'Intern Wettkampfdaten'!$E$12,Y50*'Intern Wettkampfdaten'!$E$12+Z50*'Intern Wettkampfdaten'!$E$16)</f>
        <v>10</v>
      </c>
      <c r="Y50" s="28">
        <f t="shared" si="1"/>
        <v>0</v>
      </c>
      <c r="Z50" s="28">
        <f t="shared" si="2"/>
        <v>0</v>
      </c>
    </row>
    <row r="51" spans="1:26" ht="18" customHeight="1" x14ac:dyDescent="0.2">
      <c r="A51" s="11" t="str">
        <f>IF(ISBLANK(B51)=FALSE,COUNT(A$8:A50)+1,"")</f>
        <v/>
      </c>
      <c r="B51" s="19"/>
      <c r="C51" s="19"/>
      <c r="D51" s="19"/>
      <c r="E51" s="16"/>
      <c r="F51" s="19"/>
      <c r="G51" s="19"/>
      <c r="H51" s="17"/>
      <c r="I51" s="7" t="str">
        <f>IF(ISBLANK(H51)=FALSE,DATEDIF(H51,'Intern Wettkampfdaten'!$B$3,"Y"),"")</f>
        <v/>
      </c>
      <c r="J51" s="22"/>
      <c r="K51" s="32"/>
      <c r="L51" s="44"/>
      <c r="M51" s="32"/>
      <c r="N51" s="32"/>
      <c r="O51" s="32"/>
      <c r="P51" s="32"/>
      <c r="Q51" s="22"/>
      <c r="R51" s="22"/>
      <c r="S51" s="32"/>
      <c r="T51" s="53" t="str">
        <f>IF(AND(NOT(B51=""),NOT(V51="ja")),IF(X51&gt;'Intern Wettkampfdaten'!$E$14,'Intern Wettkampfdaten'!$E$14,X51),"")</f>
        <v/>
      </c>
      <c r="U51" s="65"/>
      <c r="V51" s="66"/>
      <c r="W51" s="58" t="str">
        <f t="shared" si="3"/>
        <v/>
      </c>
      <c r="X51" s="59">
        <f>IF((Y51*'Intern Wettkampfdaten'!$E$12)+(Z51*'Intern Wettkampfdaten'!$E$16)=0,'Intern Wettkampfdaten'!$E$12,Y51*'Intern Wettkampfdaten'!$E$12+Z51*'Intern Wettkampfdaten'!$E$16)</f>
        <v>10</v>
      </c>
      <c r="Y51" s="28">
        <f t="shared" si="1"/>
        <v>0</v>
      </c>
      <c r="Z51" s="28">
        <f t="shared" si="2"/>
        <v>0</v>
      </c>
    </row>
    <row r="52" spans="1:26" ht="18" customHeight="1" x14ac:dyDescent="0.2">
      <c r="A52" s="11" t="str">
        <f>IF(ISBLANK(B52)=FALSE,COUNT(A$8:A51)+1,"")</f>
        <v/>
      </c>
      <c r="B52" s="19"/>
      <c r="C52" s="19"/>
      <c r="D52" s="20"/>
      <c r="E52" s="16"/>
      <c r="F52" s="19"/>
      <c r="G52" s="19"/>
      <c r="H52" s="17"/>
      <c r="I52" s="7" t="str">
        <f>IF(ISBLANK(H52)=FALSE,DATEDIF(H52,'Intern Wettkampfdaten'!$B$3,"Y"),"")</f>
        <v/>
      </c>
      <c r="J52" s="22"/>
      <c r="K52" s="32"/>
      <c r="L52" s="44"/>
      <c r="M52" s="32"/>
      <c r="N52" s="32"/>
      <c r="O52" s="32"/>
      <c r="P52" s="32"/>
      <c r="Q52" s="22"/>
      <c r="R52" s="22"/>
      <c r="S52" s="32"/>
      <c r="T52" s="53" t="str">
        <f>IF(AND(NOT(B52=""),NOT(V52="ja")),IF(X52&gt;'Intern Wettkampfdaten'!$E$14,'Intern Wettkampfdaten'!$E$14,X52),"")</f>
        <v/>
      </c>
      <c r="U52" s="65"/>
      <c r="V52" s="66"/>
      <c r="W52" s="58" t="str">
        <f t="shared" si="3"/>
        <v/>
      </c>
      <c r="X52" s="59">
        <f>IF((Y52*'Intern Wettkampfdaten'!$E$12)+(Z52*'Intern Wettkampfdaten'!$E$16)=0,'Intern Wettkampfdaten'!$E$12,Y52*'Intern Wettkampfdaten'!$E$12+Z52*'Intern Wettkampfdaten'!$E$16)</f>
        <v>10</v>
      </c>
      <c r="Y52" s="28">
        <f t="shared" si="1"/>
        <v>0</v>
      </c>
      <c r="Z52" s="28">
        <f t="shared" si="2"/>
        <v>0</v>
      </c>
    </row>
    <row r="53" spans="1:26" ht="18" customHeight="1" x14ac:dyDescent="0.2">
      <c r="A53" s="11" t="str">
        <f>IF(ISBLANK(B53)=FALSE,COUNT(A$8:A52)+1,"")</f>
        <v/>
      </c>
      <c r="B53" s="19"/>
      <c r="C53" s="19"/>
      <c r="D53" s="19"/>
      <c r="E53" s="16"/>
      <c r="F53" s="19"/>
      <c r="G53" s="19"/>
      <c r="H53" s="17"/>
      <c r="I53" s="7" t="str">
        <f>IF(ISBLANK(H53)=FALSE,DATEDIF(H53,'Intern Wettkampfdaten'!$B$3,"Y"),"")</f>
        <v/>
      </c>
      <c r="J53" s="22"/>
      <c r="K53" s="32"/>
      <c r="L53" s="44"/>
      <c r="M53" s="32"/>
      <c r="N53" s="32"/>
      <c r="O53" s="32"/>
      <c r="P53" s="32"/>
      <c r="Q53" s="22"/>
      <c r="R53" s="22"/>
      <c r="S53" s="32"/>
      <c r="T53" s="53" t="str">
        <f>IF(AND(NOT(B53=""),NOT(V53="ja")),IF(X53&gt;'Intern Wettkampfdaten'!$E$14,'Intern Wettkampfdaten'!$E$14,X53),"")</f>
        <v/>
      </c>
      <c r="U53" s="65"/>
      <c r="V53" s="66"/>
      <c r="W53" s="58" t="str">
        <f t="shared" si="3"/>
        <v/>
      </c>
      <c r="X53" s="59">
        <f>IF((Y53*'Intern Wettkampfdaten'!$E$12)+(Z53*'Intern Wettkampfdaten'!$E$16)=0,'Intern Wettkampfdaten'!$E$12,Y53*'Intern Wettkampfdaten'!$E$12+Z53*'Intern Wettkampfdaten'!$E$16)</f>
        <v>10</v>
      </c>
      <c r="Y53" s="28">
        <f t="shared" si="1"/>
        <v>0</v>
      </c>
      <c r="Z53" s="28">
        <f t="shared" si="2"/>
        <v>0</v>
      </c>
    </row>
    <row r="54" spans="1:26" ht="18" customHeight="1" x14ac:dyDescent="0.2">
      <c r="A54" s="11" t="str">
        <f>IF(ISBLANK(B54)=FALSE,COUNT(A$8:A53)+1,"")</f>
        <v/>
      </c>
      <c r="B54" s="21"/>
      <c r="C54" s="21"/>
      <c r="D54" s="19"/>
      <c r="E54" s="16"/>
      <c r="F54" s="21"/>
      <c r="G54" s="21"/>
      <c r="H54" s="17"/>
      <c r="I54" s="7" t="str">
        <f>IF(ISBLANK(H54)=FALSE,DATEDIF(H54,'Intern Wettkampfdaten'!$B$3,"Y"),"")</f>
        <v/>
      </c>
      <c r="J54" s="22"/>
      <c r="K54" s="32"/>
      <c r="L54" s="44"/>
      <c r="M54" s="32"/>
      <c r="N54" s="32"/>
      <c r="O54" s="32"/>
      <c r="P54" s="32"/>
      <c r="Q54" s="22"/>
      <c r="R54" s="22"/>
      <c r="S54" s="32"/>
      <c r="T54" s="53" t="str">
        <f>IF(AND(NOT(B54=""),NOT(V54="ja")),IF(X54&gt;'Intern Wettkampfdaten'!$E$14,'Intern Wettkampfdaten'!$E$14,X54),"")</f>
        <v/>
      </c>
      <c r="U54" s="65"/>
      <c r="V54" s="66"/>
      <c r="W54" s="58" t="str">
        <f t="shared" si="3"/>
        <v/>
      </c>
      <c r="X54" s="59">
        <f>IF((Y54*'Intern Wettkampfdaten'!$E$12)+(Z54*'Intern Wettkampfdaten'!$E$16)=0,'Intern Wettkampfdaten'!$E$12,Y54*'Intern Wettkampfdaten'!$E$12+Z54*'Intern Wettkampfdaten'!$E$16)</f>
        <v>10</v>
      </c>
      <c r="Y54" s="28">
        <f t="shared" si="1"/>
        <v>0</v>
      </c>
      <c r="Z54" s="28">
        <f t="shared" si="2"/>
        <v>0</v>
      </c>
    </row>
    <row r="55" spans="1:26" ht="18" customHeight="1" x14ac:dyDescent="0.2">
      <c r="A55" s="11" t="str">
        <f>IF(ISBLANK(B55)=FALSE,COUNT(A$8:A54)+1,"")</f>
        <v/>
      </c>
      <c r="B55" s="15"/>
      <c r="C55" s="15"/>
      <c r="D55" s="15"/>
      <c r="E55" s="16"/>
      <c r="F55" s="15"/>
      <c r="G55" s="15"/>
      <c r="H55" s="17"/>
      <c r="I55" s="7" t="str">
        <f>IF(ISBLANK(H55)=FALSE,DATEDIF(H55,'Intern Wettkampfdaten'!$B$3,"Y"),"")</f>
        <v/>
      </c>
      <c r="J55" s="22"/>
      <c r="K55" s="32"/>
      <c r="L55" s="44"/>
      <c r="M55" s="32"/>
      <c r="N55" s="32"/>
      <c r="O55" s="32"/>
      <c r="P55" s="32"/>
      <c r="Q55" s="22"/>
      <c r="R55" s="22"/>
      <c r="S55" s="32"/>
      <c r="T55" s="53" t="str">
        <f>IF(AND(NOT(B55=""),NOT(V55="ja")),IF(X55&gt;'Intern Wettkampfdaten'!$E$14,'Intern Wettkampfdaten'!$E$14,X55),"")</f>
        <v/>
      </c>
      <c r="U55" s="65"/>
      <c r="V55" s="66"/>
      <c r="W55" s="58" t="str">
        <f t="shared" si="3"/>
        <v/>
      </c>
      <c r="X55" s="59">
        <f>IF((Y55*'Intern Wettkampfdaten'!$E$12)+(Z55*'Intern Wettkampfdaten'!$E$16)=0,'Intern Wettkampfdaten'!$E$12,Y55*'Intern Wettkampfdaten'!$E$12+Z55*'Intern Wettkampfdaten'!$E$16)</f>
        <v>10</v>
      </c>
      <c r="Y55" s="28">
        <f t="shared" si="1"/>
        <v>0</v>
      </c>
      <c r="Z55" s="28">
        <f t="shared" si="2"/>
        <v>0</v>
      </c>
    </row>
    <row r="56" spans="1:26" ht="18" customHeight="1" x14ac:dyDescent="0.2">
      <c r="A56" s="11" t="str">
        <f>IF(ISBLANK(B56)=FALSE,COUNT(A$8:A55)+1,"")</f>
        <v/>
      </c>
      <c r="B56" s="15"/>
      <c r="C56" s="15"/>
      <c r="D56" s="15"/>
      <c r="E56" s="16"/>
      <c r="F56" s="15"/>
      <c r="G56" s="15"/>
      <c r="H56" s="17"/>
      <c r="I56" s="7" t="str">
        <f>IF(ISBLANK(H56)=FALSE,DATEDIF(H56,'Intern Wettkampfdaten'!$B$3,"Y"),"")</f>
        <v/>
      </c>
      <c r="J56" s="22"/>
      <c r="K56" s="32"/>
      <c r="L56" s="44"/>
      <c r="M56" s="32"/>
      <c r="N56" s="32"/>
      <c r="O56" s="32"/>
      <c r="P56" s="32"/>
      <c r="Q56" s="22"/>
      <c r="R56" s="22"/>
      <c r="S56" s="32"/>
      <c r="T56" s="53" t="str">
        <f>IF(AND(NOT(B56=""),NOT(V56="ja")),IF(X56&gt;'Intern Wettkampfdaten'!$E$14,'Intern Wettkampfdaten'!$E$14,X56),"")</f>
        <v/>
      </c>
      <c r="U56" s="65"/>
      <c r="V56" s="66"/>
      <c r="W56" s="58" t="str">
        <f t="shared" si="3"/>
        <v/>
      </c>
      <c r="X56" s="59">
        <f>IF((Y56*'Intern Wettkampfdaten'!$E$12)+(Z56*'Intern Wettkampfdaten'!$E$16)=0,'Intern Wettkampfdaten'!$E$12,Y56*'Intern Wettkampfdaten'!$E$12+Z56*'Intern Wettkampfdaten'!$E$16)</f>
        <v>10</v>
      </c>
      <c r="Y56" s="28">
        <f t="shared" si="1"/>
        <v>0</v>
      </c>
      <c r="Z56" s="28">
        <f t="shared" si="2"/>
        <v>0</v>
      </c>
    </row>
    <row r="57" spans="1:26" ht="18" customHeight="1" x14ac:dyDescent="0.2">
      <c r="A57" s="11" t="str">
        <f>IF(ISBLANK(B57)=FALSE,COUNT(A$8:A56)+1,"")</f>
        <v/>
      </c>
      <c r="B57" s="12"/>
      <c r="C57" s="12"/>
      <c r="D57" s="12"/>
      <c r="E57" s="13"/>
      <c r="F57" s="12"/>
      <c r="G57" s="12"/>
      <c r="H57" s="14"/>
      <c r="I57" s="7" t="str">
        <f>IF(ISBLANK(H57)=FALSE,DATEDIF(H57,'Intern Wettkampfdaten'!$B$3,"Y"),"")</f>
        <v/>
      </c>
      <c r="J57" s="22"/>
      <c r="K57" s="32"/>
      <c r="L57" s="44"/>
      <c r="M57" s="32"/>
      <c r="N57" s="32"/>
      <c r="O57" s="32"/>
      <c r="P57" s="32"/>
      <c r="Q57" s="22"/>
      <c r="R57" s="22"/>
      <c r="S57" s="32"/>
      <c r="T57" s="53" t="str">
        <f>IF(AND(NOT(B57=""),NOT(V57="ja")),IF(X57&gt;'Intern Wettkampfdaten'!$E$14,'Intern Wettkampfdaten'!$E$14,X57),"")</f>
        <v/>
      </c>
      <c r="U57" s="65"/>
      <c r="V57" s="66"/>
      <c r="W57" s="58" t="str">
        <f t="shared" si="3"/>
        <v/>
      </c>
      <c r="X57" s="59">
        <f>IF((Y57*'Intern Wettkampfdaten'!$E$12)+(Z57*'Intern Wettkampfdaten'!$E$16)=0,'Intern Wettkampfdaten'!$E$12,Y57*'Intern Wettkampfdaten'!$E$12+Z57*'Intern Wettkampfdaten'!$E$16)</f>
        <v>10</v>
      </c>
      <c r="Y57" s="28">
        <f t="shared" si="1"/>
        <v>0</v>
      </c>
      <c r="Z57" s="28">
        <f t="shared" si="2"/>
        <v>0</v>
      </c>
    </row>
    <row r="59" spans="1:26" ht="13.15" hidden="1" customHeight="1" x14ac:dyDescent="0.2">
      <c r="J59" s="2">
        <f>COUNTA(J8:J57)</f>
        <v>0</v>
      </c>
      <c r="L59" s="2">
        <f>SUM(IF(FREQUENCY(L8:L57,L8:L57)&gt;0,1))</f>
        <v>0</v>
      </c>
      <c r="N59" s="2">
        <f t="array" ref="N59">SUM(IF(FREQUENCY(IF(LEN(N8:N57)&gt;0,MATCH(N8:N57,N8:N57,0),""),IF(LEN(N8:N57)&gt;0,MATCH(N8:N57,N8:N57,0),""))&gt;0,1))</f>
        <v>0</v>
      </c>
      <c r="Q59" s="2">
        <f t="array" ref="Q59">SUM(IF(FREQUENCY(IF(LEN(Q8:Q57)&gt;0,MATCH(Q8:Q57,Q8:Q57,0),""),IF(LEN(Q8:Q57)&gt;0,MATCH(Q8:Q57,Q8:Q57,0),""))&gt;0,1))</f>
        <v>0</v>
      </c>
      <c r="W59" s="60">
        <f>COUNTIF(W8:W57,"ERROR")</f>
        <v>0</v>
      </c>
      <c r="Y59" s="2">
        <f>SUM(J59,L59,N59,Q59)</f>
        <v>0</v>
      </c>
    </row>
    <row r="61" spans="1:26" x14ac:dyDescent="0.2">
      <c r="N61" s="68"/>
    </row>
  </sheetData>
  <mergeCells count="17">
    <mergeCell ref="L5:M5"/>
    <mergeCell ref="Y5:Y6"/>
    <mergeCell ref="Z5:Z6"/>
    <mergeCell ref="A2:V2"/>
    <mergeCell ref="A1:V1"/>
    <mergeCell ref="V5:V6"/>
    <mergeCell ref="A3:V3"/>
    <mergeCell ref="N5:P5"/>
    <mergeCell ref="Q5:S5"/>
    <mergeCell ref="T5:T6"/>
    <mergeCell ref="I5:I6"/>
    <mergeCell ref="H5:H6"/>
    <mergeCell ref="E5:E6"/>
    <mergeCell ref="D5:D6"/>
    <mergeCell ref="B5:B6"/>
    <mergeCell ref="A5:A6"/>
    <mergeCell ref="J5:K5"/>
  </mergeCells>
  <phoneticPr fontId="1" type="noConversion"/>
  <conditionalFormatting sqref="B8:H57 J8:S57">
    <cfRule type="expression" dxfId="36" priority="97">
      <formula>($A7="")</formula>
    </cfRule>
  </conditionalFormatting>
  <conditionalFormatting sqref="B8:H57">
    <cfRule type="expression" dxfId="35" priority="6">
      <formula>AND(COUNTA($B8:$H8,$J8:$S8,$U8:$V8)&gt;0,ISBLANK(B8))</formula>
    </cfRule>
  </conditionalFormatting>
  <conditionalFormatting sqref="J8:J57 L8:L57 N8:N57 Q8:Q57">
    <cfRule type="expression" dxfId="34" priority="5">
      <formula>AND(COUNTA($B8:$H8,$U8:$V8)&gt;0,COUNTA($J8,$L8,$N8,$Q8)=0)</formula>
    </cfRule>
  </conditionalFormatting>
  <conditionalFormatting sqref="J8:J57">
    <cfRule type="expression" dxfId="33" priority="7">
      <formula>AND(NOT(ISBLANK($K8)),ISBLANK($J8))</formula>
    </cfRule>
  </conditionalFormatting>
  <conditionalFormatting sqref="J8:S57 B8:H57 U8:V57">
    <cfRule type="expression" dxfId="32" priority="96">
      <formula>ISBLANK(B8)=FALSE</formula>
    </cfRule>
  </conditionalFormatting>
  <conditionalFormatting sqref="J8:S57">
    <cfRule type="expression" dxfId="31" priority="95">
      <formula>COUNTA($J8:$S8)&gt;0</formula>
    </cfRule>
  </conditionalFormatting>
  <conditionalFormatting sqref="J8:V57 A8:H57">
    <cfRule type="expression" dxfId="30" priority="4">
      <formula>$W8="OKAY"</formula>
    </cfRule>
  </conditionalFormatting>
  <conditionalFormatting sqref="L8:L57">
    <cfRule type="expression" dxfId="29" priority="8">
      <formula>AND(NOT(ISBLANK($M8)),ISBLANK($L8))</formula>
    </cfRule>
  </conditionalFormatting>
  <conditionalFormatting sqref="N8:N57">
    <cfRule type="expression" dxfId="28" priority="37">
      <formula>AND(NOT(ISBLANK($P8)),ISBLANK($N8))</formula>
    </cfRule>
  </conditionalFormatting>
  <conditionalFormatting sqref="Q8:Q57">
    <cfRule type="expression" dxfId="27" priority="92">
      <formula>AND(NOT(ISBLANK($S8)),ISBLANK($Q8))</formula>
    </cfRule>
  </conditionalFormatting>
  <conditionalFormatting sqref="T8:T57">
    <cfRule type="expression" dxfId="26" priority="1">
      <formula>MOD($T8,1)=0</formula>
    </cfRule>
  </conditionalFormatting>
  <conditionalFormatting sqref="U8:V57">
    <cfRule type="expression" dxfId="25" priority="2">
      <formula>COUNTA($U8:$V8)=1</formula>
    </cfRule>
    <cfRule type="expression" dxfId="24" priority="3">
      <formula>($A7="")</formula>
    </cfRule>
  </conditionalFormatting>
  <dataValidations count="6">
    <dataValidation type="list" allowBlank="1" showErrorMessage="1" errorTitle="Eingabefehler" error="Das Geschlecht muss mit   m   oder  w   angegeben werden!" sqref="E7:E57">
      <formula1>"w,m"</formula1>
    </dataValidation>
    <dataValidation type="list" allowBlank="1" showInputMessage="1" showErrorMessage="1" sqref="N8:N57">
      <formula1>"KG1,KG2,KG3,KG4,KG5,KG6,KG7,KG8,KG9"</formula1>
    </dataValidation>
    <dataValidation type="list" allowBlank="1" showInputMessage="1" showErrorMessage="1" sqref="Q8:Q57">
      <formula1>"GG1,GG2,GG3,GG4,GG5,GG6,GG7,GG8,GG9"</formula1>
    </dataValidation>
    <dataValidation type="whole" allowBlank="1" showInputMessage="1" showErrorMessage="1" sqref="L8:L57">
      <formula1>1</formula1>
      <formula2>99</formula2>
    </dataValidation>
    <dataValidation type="list" allowBlank="1" showInputMessage="1" showErrorMessage="1" sqref="J8:J57 O8:O57 R8:R57">
      <formula1>"ja,"</formula1>
    </dataValidation>
    <dataValidation type="list" allowBlank="1" showInputMessage="1" showErrorMessage="1" sqref="V8:V57">
      <formula1>"ja,nein"</formula1>
    </dataValidation>
  </dataValidations>
  <pageMargins left="0.74803149606299213" right="0.74803149606299213" top="0.98425196850393704" bottom="0.98425196850393704" header="0.51181102362204722" footer="0.51181102362204722"/>
  <pageSetup paperSize="9" scale="34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E53"/>
  <sheetViews>
    <sheetView zoomScaleNormal="100" zoomScaleSheetLayoutView="100" zoomScalePageLayoutView="120" workbookViewId="0">
      <pane ySplit="8" topLeftCell="A9" activePane="bottomLeft" state="frozen"/>
      <selection pane="bottomLeft" activeCell="B10" sqref="B10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10.625" style="2" customWidth="1"/>
    <col min="5" max="5" width="6.625" style="2" customWidth="1"/>
    <col min="6" max="20" width="10.625" style="2" customWidth="1"/>
    <col min="21" max="21" width="20.625" style="2" customWidth="1"/>
    <col min="22" max="22" width="16.25" style="2" hidden="1" customWidth="1"/>
    <col min="23" max="23" width="9.875" style="2" hidden="1" customWidth="1"/>
    <col min="24" max="24" width="17.25" style="2" hidden="1" customWidth="1"/>
    <col min="25" max="16384" width="9.875" style="2"/>
  </cols>
  <sheetData>
    <row r="1" spans="1:239" s="25" customFormat="1" ht="30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39" s="25" customFormat="1" ht="30" customHeight="1" x14ac:dyDescent="0.2">
      <c r="A2" s="143" t="str">
        <f>'Intern Wettkampfdaten'!B1</f>
        <v>Badische Meisterschaft und Schwarzwald-Cup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39" s="26" customFormat="1" ht="30" customHeight="1" x14ac:dyDescent="0.2">
      <c r="A3" s="147" t="str">
        <f>'Intern Wettkampfdaten'!B6</f>
        <v>17. - 18.05.2025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1:239" s="27" customFormat="1" ht="1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39" s="27" customFormat="1" ht="60" customHeight="1" x14ac:dyDescent="0.2">
      <c r="A5" s="183" t="s">
        <v>96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1:239" s="27" customFormat="1" ht="30" customHeight="1" x14ac:dyDescent="0.2">
      <c r="A6" s="165" t="s">
        <v>24</v>
      </c>
      <c r="B6" s="168" t="s">
        <v>10</v>
      </c>
      <c r="C6" s="168" t="s">
        <v>11</v>
      </c>
      <c r="D6" s="174" t="s">
        <v>28</v>
      </c>
      <c r="E6" s="174" t="s">
        <v>66</v>
      </c>
      <c r="F6" s="181" t="s">
        <v>40</v>
      </c>
      <c r="G6" s="182"/>
      <c r="H6" s="182"/>
      <c r="I6" s="182"/>
      <c r="J6" s="182"/>
      <c r="K6" s="182"/>
      <c r="L6" s="181" t="s">
        <v>41</v>
      </c>
      <c r="M6" s="182"/>
      <c r="N6" s="182"/>
      <c r="O6" s="182"/>
      <c r="P6" s="182"/>
      <c r="Q6" s="181" t="s">
        <v>53</v>
      </c>
      <c r="R6" s="182"/>
      <c r="S6" s="182"/>
      <c r="T6" s="182"/>
      <c r="U6" s="171" t="s">
        <v>58</v>
      </c>
      <c r="W6" s="70" t="s">
        <v>73</v>
      </c>
      <c r="X6" s="1">
        <f>'Meldung Teilnehmer'!Y59</f>
        <v>0</v>
      </c>
    </row>
    <row r="7" spans="1:239" s="27" customFormat="1" ht="30" customHeight="1" x14ac:dyDescent="0.2">
      <c r="A7" s="166"/>
      <c r="B7" s="169"/>
      <c r="C7" s="169"/>
      <c r="D7" s="175"/>
      <c r="E7" s="177"/>
      <c r="F7" s="50" t="s">
        <v>47</v>
      </c>
      <c r="G7" s="50" t="s">
        <v>48</v>
      </c>
      <c r="H7" s="50" t="s">
        <v>49</v>
      </c>
      <c r="I7" s="50" t="s">
        <v>50</v>
      </c>
      <c r="J7" s="50" t="s">
        <v>51</v>
      </c>
      <c r="K7" s="50" t="s">
        <v>52</v>
      </c>
      <c r="L7" s="50" t="s">
        <v>42</v>
      </c>
      <c r="M7" s="50" t="s">
        <v>44</v>
      </c>
      <c r="N7" s="50" t="s">
        <v>45</v>
      </c>
      <c r="O7" s="50" t="s">
        <v>43</v>
      </c>
      <c r="P7" s="50" t="s">
        <v>46</v>
      </c>
      <c r="Q7" s="50" t="s">
        <v>54</v>
      </c>
      <c r="R7" s="50" t="s">
        <v>55</v>
      </c>
      <c r="S7" s="50" t="s">
        <v>56</v>
      </c>
      <c r="T7" s="50" t="s">
        <v>57</v>
      </c>
      <c r="U7" s="172"/>
      <c r="W7" s="70" t="s">
        <v>74</v>
      </c>
      <c r="X7" s="1">
        <f>ROUNDUP(X6/2,0)*4</f>
        <v>0</v>
      </c>
    </row>
    <row r="8" spans="1:239" s="1" customFormat="1" ht="30" customHeight="1" x14ac:dyDescent="0.2">
      <c r="A8" s="167"/>
      <c r="B8" s="170"/>
      <c r="C8" s="170"/>
      <c r="D8" s="176"/>
      <c r="E8" s="178"/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7" t="s">
        <v>68</v>
      </c>
      <c r="U8" s="173"/>
      <c r="W8" s="69" t="s">
        <v>75</v>
      </c>
      <c r="X8" s="1">
        <f>ROUNDUP(X6/4,0)</f>
        <v>0</v>
      </c>
    </row>
    <row r="9" spans="1:239" ht="18" customHeight="1" x14ac:dyDescent="0.2">
      <c r="A9" s="34">
        <v>0</v>
      </c>
      <c r="B9" s="35" t="s">
        <v>13</v>
      </c>
      <c r="C9" s="33" t="s">
        <v>14</v>
      </c>
      <c r="D9" s="6">
        <v>36697</v>
      </c>
      <c r="E9" s="7">
        <f>IF(ISBLANK(D9)=FALSE,DATEDIF(D9,'Intern Wettkampfdaten'!$B$3,"Y"),"")</f>
        <v>20</v>
      </c>
      <c r="F9" s="36"/>
      <c r="G9" s="36" t="s">
        <v>69</v>
      </c>
      <c r="H9" s="36" t="s">
        <v>69</v>
      </c>
      <c r="I9" s="36"/>
      <c r="J9" s="36" t="s">
        <v>69</v>
      </c>
      <c r="K9" s="36" t="s">
        <v>69</v>
      </c>
      <c r="L9" s="36"/>
      <c r="M9" s="36" t="s">
        <v>69</v>
      </c>
      <c r="N9" s="36" t="s">
        <v>69</v>
      </c>
      <c r="O9" s="36"/>
      <c r="P9" s="36" t="s">
        <v>69</v>
      </c>
      <c r="Q9" s="36"/>
      <c r="R9" s="36" t="s">
        <v>69</v>
      </c>
      <c r="S9" s="36" t="s">
        <v>69</v>
      </c>
      <c r="T9" s="36" t="s">
        <v>69</v>
      </c>
      <c r="U9" s="23"/>
      <c r="V9" s="71"/>
      <c r="W9" s="71"/>
      <c r="X9" s="71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</row>
    <row r="10" spans="1:239" ht="18" customHeight="1" x14ac:dyDescent="0.2">
      <c r="A10" s="10" t="str">
        <f>IF(X8&gt;0,1,IF(ISBLANK(B10)=FALSE,1,""))</f>
        <v/>
      </c>
      <c r="B10" s="12"/>
      <c r="C10" s="12"/>
      <c r="D10" s="51"/>
      <c r="E10" s="7" t="str">
        <f>IF(ISBLANK(D10)=FALSE,DATEDIF(D10,'Intern Wettkampfdaten'!$B$3,"Y"),"")</f>
        <v/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45"/>
      <c r="V10" s="71" t="str">
        <f>IF(AND(A10="",COUNTA(B10:D10,F10:T10)&lt;1),"",IF(OR(COUNTA(B10:D10)&lt;3,COUNTA(F10:T10)&lt;1,E10&lt;16),"ERROR","OKAY"))</f>
        <v/>
      </c>
      <c r="W10" s="71"/>
      <c r="X10" s="71">
        <f>COUNTA(F10:K10)*2+COUNTA(L10:T10)</f>
        <v>0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</row>
    <row r="11" spans="1:239" ht="18" customHeight="1" x14ac:dyDescent="0.2">
      <c r="A11" s="11" t="str">
        <f>IF(V8&gt;1,2,IF(ISBLANK(B11)=FALSE,COUNT(A10)+1,""))</f>
        <v/>
      </c>
      <c r="B11" s="12"/>
      <c r="C11" s="12"/>
      <c r="D11" s="51"/>
      <c r="E11" s="7" t="str">
        <f>IF(ISBLANK(D11)=FALSE,DATEDIF(D11,'Intern Wettkampfdaten'!$B$3,"Y"),"")</f>
        <v/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45"/>
      <c r="V11" s="71" t="str">
        <f t="shared" ref="V11:V39" si="0">IF(AND(A11="",COUNTA(B11:D11,F11:T11)&lt;1),"",IF(OR(COUNTA(B11:D11)&lt;3,COUNTA(F11:T11)&lt;1),"ERROR","OKAY"))</f>
        <v/>
      </c>
      <c r="W11" s="71"/>
      <c r="X11" s="71">
        <f t="shared" ref="X11:X39" si="1">COUNTA(F11:K11)*2+COUNTA(L11:T11)</f>
        <v>0</v>
      </c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</row>
    <row r="12" spans="1:239" ht="18" customHeight="1" x14ac:dyDescent="0.2">
      <c r="A12" s="11" t="str">
        <f>IF(V8&gt;2,3,IF(ISBLANK(B12)=FALSE,COUNT(A$10:A11)+1,""))</f>
        <v/>
      </c>
      <c r="B12" s="15"/>
      <c r="C12" s="18"/>
      <c r="D12" s="51"/>
      <c r="E12" s="7" t="str">
        <f>IF(ISBLANK(D12)=FALSE,DATEDIF(D12,'Intern Wettkampfdaten'!$B$3,"Y"),"")</f>
        <v/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5"/>
      <c r="V12" s="71" t="str">
        <f t="shared" si="0"/>
        <v/>
      </c>
      <c r="W12" s="71"/>
      <c r="X12" s="71">
        <f t="shared" si="1"/>
        <v>0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</row>
    <row r="13" spans="1:239" ht="18" customHeight="1" x14ac:dyDescent="0.2">
      <c r="A13" s="11" t="str">
        <f>IF(V8&gt;3,4,IF(ISBLANK(B13)=FALSE,COUNT(A$10:A12)+1,""))</f>
        <v/>
      </c>
      <c r="B13" s="15"/>
      <c r="C13" s="18"/>
      <c r="D13" s="51"/>
      <c r="E13" s="7" t="str">
        <f>IF(ISBLANK(D13)=FALSE,DATEDIF(D13,'Intern Wettkampfdaten'!$B$3,"Y"),"")</f>
        <v/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45"/>
      <c r="V13" s="71" t="str">
        <f t="shared" si="0"/>
        <v/>
      </c>
      <c r="W13" s="71"/>
      <c r="X13" s="71">
        <f t="shared" si="1"/>
        <v>0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</row>
    <row r="14" spans="1:239" ht="18" customHeight="1" x14ac:dyDescent="0.2">
      <c r="A14" s="11" t="str">
        <f>IF(V8&gt;4,5,IF(ISBLANK(B14)=FALSE,COUNT(A$10:A13)+1,""))</f>
        <v/>
      </c>
      <c r="B14" s="15"/>
      <c r="C14" s="18"/>
      <c r="D14" s="51"/>
      <c r="E14" s="7" t="str">
        <f>IF(ISBLANK(D14)=FALSE,DATEDIF(D14,'Intern Wettkampfdaten'!$B$3,"Y"),"")</f>
        <v/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5"/>
      <c r="V14" s="71" t="str">
        <f t="shared" si="0"/>
        <v/>
      </c>
      <c r="W14" s="71"/>
      <c r="X14" s="71">
        <f t="shared" si="1"/>
        <v>0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</row>
    <row r="15" spans="1:239" ht="18" customHeight="1" x14ac:dyDescent="0.2">
      <c r="A15" s="11" t="str">
        <f>IF(ISBLANK(B15)=FALSE,COUNT(A$10:A14)+1,"")</f>
        <v/>
      </c>
      <c r="B15" s="15"/>
      <c r="C15" s="18"/>
      <c r="D15" s="51"/>
      <c r="E15" s="7" t="str">
        <f>IF(ISBLANK(D15)=FALSE,DATEDIF(D15,'Intern Wettkampfdaten'!$B$3,"Y"),"")</f>
        <v/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45"/>
      <c r="V15" s="71" t="str">
        <f t="shared" si="0"/>
        <v/>
      </c>
      <c r="W15" s="71"/>
      <c r="X15" s="71">
        <f t="shared" si="1"/>
        <v>0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</row>
    <row r="16" spans="1:239" ht="18" customHeight="1" x14ac:dyDescent="0.2">
      <c r="A16" s="11" t="str">
        <f>IF(ISBLANK(B16)=FALSE,COUNT(A$10:A15)+1,"")</f>
        <v/>
      </c>
      <c r="B16" s="15"/>
      <c r="C16" s="18"/>
      <c r="D16" s="51"/>
      <c r="E16" s="7" t="str">
        <f>IF(ISBLANK(D16)=FALSE,DATEDIF(D16,'Intern Wettkampfdaten'!$B$3,"Y"),"")</f>
        <v/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45"/>
      <c r="V16" s="71" t="str">
        <f t="shared" si="0"/>
        <v/>
      </c>
      <c r="W16" s="71"/>
      <c r="X16" s="71">
        <f t="shared" si="1"/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</row>
    <row r="17" spans="1:239" ht="18" customHeight="1" x14ac:dyDescent="0.2">
      <c r="A17" s="11" t="str">
        <f>IF(ISBLANK(B17)=FALSE,COUNT(A$10:A16)+1,"")</f>
        <v/>
      </c>
      <c r="B17" s="15"/>
      <c r="C17" s="18"/>
      <c r="D17" s="51"/>
      <c r="E17" s="7" t="str">
        <f>IF(ISBLANK(D17)=FALSE,DATEDIF(D17,'Intern Wettkampfdaten'!$B$3,"Y"),"")</f>
        <v/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45"/>
      <c r="V17" s="71" t="str">
        <f t="shared" si="0"/>
        <v/>
      </c>
      <c r="W17" s="71"/>
      <c r="X17" s="71">
        <f t="shared" si="1"/>
        <v>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</row>
    <row r="18" spans="1:239" ht="18" customHeight="1" x14ac:dyDescent="0.2">
      <c r="A18" s="11" t="str">
        <f>IF(ISBLANK(B18)=FALSE,COUNT(A$10:A17)+1,"")</f>
        <v/>
      </c>
      <c r="B18" s="15"/>
      <c r="C18" s="18"/>
      <c r="D18" s="51"/>
      <c r="E18" s="7" t="str">
        <f>IF(ISBLANK(D18)=FALSE,DATEDIF(D18,'Intern Wettkampfdaten'!$B$3,"Y"),"")</f>
        <v/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45"/>
      <c r="V18" s="71" t="str">
        <f t="shared" si="0"/>
        <v/>
      </c>
      <c r="W18" s="71"/>
      <c r="X18" s="71">
        <f t="shared" si="1"/>
        <v>0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</row>
    <row r="19" spans="1:239" ht="18" customHeight="1" x14ac:dyDescent="0.2">
      <c r="A19" s="11" t="str">
        <f>IF(ISBLANK(B19)=FALSE,COUNT(A$10:A18)+1,"")</f>
        <v/>
      </c>
      <c r="B19" s="15"/>
      <c r="C19" s="18"/>
      <c r="D19" s="51"/>
      <c r="E19" s="7" t="str">
        <f>IF(ISBLANK(D19)=FALSE,DATEDIF(D19,'Intern Wettkampfdaten'!$B$3,"Y"),"")</f>
        <v/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45"/>
      <c r="V19" s="71" t="str">
        <f t="shared" si="0"/>
        <v/>
      </c>
      <c r="W19" s="71"/>
      <c r="X19" s="71">
        <f t="shared" si="1"/>
        <v>0</v>
      </c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</row>
    <row r="20" spans="1:239" ht="18" customHeight="1" x14ac:dyDescent="0.2">
      <c r="A20" s="11" t="str">
        <f>IF(ISBLANK(B20)=FALSE,COUNT(A$10:A19)+1,"")</f>
        <v/>
      </c>
      <c r="B20" s="15"/>
      <c r="C20" s="15"/>
      <c r="D20" s="12"/>
      <c r="E20" s="7" t="str">
        <f>IF(ISBLANK(D20)=FALSE,DATEDIF(D20,'Intern Wettkampfdaten'!$B$3,"Y"),"")</f>
        <v/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45"/>
      <c r="V20" s="71" t="str">
        <f t="shared" si="0"/>
        <v/>
      </c>
      <c r="W20" s="71"/>
      <c r="X20" s="71">
        <f t="shared" si="1"/>
        <v>0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</row>
    <row r="21" spans="1:239" ht="18" customHeight="1" x14ac:dyDescent="0.2">
      <c r="A21" s="11" t="str">
        <f>IF(ISBLANK(B21)=FALSE,COUNT(A$10:A20)+1,"")</f>
        <v/>
      </c>
      <c r="B21" s="15"/>
      <c r="C21" s="15"/>
      <c r="D21" s="12"/>
      <c r="E21" s="7" t="str">
        <f>IF(ISBLANK(D21)=FALSE,DATEDIF(D21,'Intern Wettkampfdaten'!$B$3,"Y"),"")</f>
        <v/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45"/>
      <c r="V21" s="71" t="str">
        <f t="shared" si="0"/>
        <v/>
      </c>
      <c r="W21" s="71"/>
      <c r="X21" s="71">
        <f t="shared" si="1"/>
        <v>0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</row>
    <row r="22" spans="1:239" ht="18" customHeight="1" x14ac:dyDescent="0.2">
      <c r="A22" s="11" t="str">
        <f>IF(ISBLANK(B22)=FALSE,COUNT(A$10:A21)+1,"")</f>
        <v/>
      </c>
      <c r="B22" s="15"/>
      <c r="C22" s="15"/>
      <c r="D22" s="12"/>
      <c r="E22" s="7" t="str">
        <f>IF(ISBLANK(D22)=FALSE,DATEDIF(D22,'Intern Wettkampfdaten'!$B$3,"Y"),"")</f>
        <v/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45"/>
      <c r="V22" s="71" t="str">
        <f t="shared" si="0"/>
        <v/>
      </c>
      <c r="W22" s="71"/>
      <c r="X22" s="71">
        <f t="shared" si="1"/>
        <v>0</v>
      </c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</row>
    <row r="23" spans="1:239" ht="18" customHeight="1" x14ac:dyDescent="0.2">
      <c r="A23" s="11" t="str">
        <f>IF(ISBLANK(B23)=FALSE,COUNT(A$10:A22)+1,"")</f>
        <v/>
      </c>
      <c r="B23" s="15"/>
      <c r="C23" s="15"/>
      <c r="D23" s="12"/>
      <c r="E23" s="7" t="str">
        <f>IF(ISBLANK(D23)=FALSE,DATEDIF(D23,'Intern Wettkampfdaten'!$B$3,"Y"),"")</f>
        <v/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45"/>
      <c r="V23" s="71" t="str">
        <f t="shared" si="0"/>
        <v/>
      </c>
      <c r="W23" s="71"/>
      <c r="X23" s="71">
        <f t="shared" si="1"/>
        <v>0</v>
      </c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</row>
    <row r="24" spans="1:239" ht="18" customHeight="1" x14ac:dyDescent="0.2">
      <c r="A24" s="11" t="str">
        <f>IF(ISBLANK(B24)=FALSE,COUNT(A$10:A23)+1,"")</f>
        <v/>
      </c>
      <c r="B24" s="15"/>
      <c r="C24" s="15"/>
      <c r="D24" s="12"/>
      <c r="E24" s="7" t="str">
        <f>IF(ISBLANK(D24)=FALSE,DATEDIF(D24,'Intern Wettkampfdaten'!$B$3,"Y"),"")</f>
        <v/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45"/>
      <c r="V24" s="71" t="str">
        <f t="shared" si="0"/>
        <v/>
      </c>
      <c r="W24" s="71"/>
      <c r="X24" s="71">
        <f t="shared" si="1"/>
        <v>0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</row>
    <row r="25" spans="1:239" ht="18" customHeight="1" x14ac:dyDescent="0.2">
      <c r="A25" s="11" t="str">
        <f>IF(ISBLANK(B25)=FALSE,COUNT(A$10:A24)+1,"")</f>
        <v/>
      </c>
      <c r="B25" s="15"/>
      <c r="C25" s="15"/>
      <c r="D25" s="12"/>
      <c r="E25" s="7" t="str">
        <f>IF(ISBLANK(D25)=FALSE,DATEDIF(D25,'Intern Wettkampfdaten'!$B$3,"Y"),"")</f>
        <v/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45"/>
      <c r="V25" s="71" t="str">
        <f t="shared" si="0"/>
        <v/>
      </c>
      <c r="W25" s="71"/>
      <c r="X25" s="71">
        <f t="shared" si="1"/>
        <v>0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</row>
    <row r="26" spans="1:239" ht="18" customHeight="1" x14ac:dyDescent="0.2">
      <c r="A26" s="11" t="str">
        <f>IF(ISBLANK(B26)=FALSE,COUNT(A$10:A25)+1,"")</f>
        <v/>
      </c>
      <c r="B26" s="15"/>
      <c r="C26" s="15"/>
      <c r="D26" s="12"/>
      <c r="E26" s="7" t="str">
        <f>IF(ISBLANK(D26)=FALSE,DATEDIF(D26,'Intern Wettkampfdaten'!$B$3,"Y"),"")</f>
        <v/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45"/>
      <c r="V26" s="71" t="str">
        <f t="shared" si="0"/>
        <v/>
      </c>
      <c r="W26" s="71"/>
      <c r="X26" s="71">
        <f t="shared" si="1"/>
        <v>0</v>
      </c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</row>
    <row r="27" spans="1:239" ht="18" customHeight="1" x14ac:dyDescent="0.2">
      <c r="A27" s="11" t="str">
        <f>IF(ISBLANK(B27)=FALSE,COUNT(A$10:A26)+1,"")</f>
        <v/>
      </c>
      <c r="B27" s="15"/>
      <c r="C27" s="15"/>
      <c r="D27" s="12"/>
      <c r="E27" s="7" t="str">
        <f>IF(ISBLANK(D27)=FALSE,DATEDIF(D27,'Intern Wettkampfdaten'!$B$3,"Y"),"")</f>
        <v/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45"/>
      <c r="V27" s="71" t="str">
        <f t="shared" si="0"/>
        <v/>
      </c>
      <c r="W27" s="71"/>
      <c r="X27" s="71">
        <f t="shared" si="1"/>
        <v>0</v>
      </c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</row>
    <row r="28" spans="1:239" ht="18" customHeight="1" x14ac:dyDescent="0.2">
      <c r="A28" s="11" t="str">
        <f>IF(ISBLANK(B28)=FALSE,COUNT(A$10:A27)+1,"")</f>
        <v/>
      </c>
      <c r="B28" s="15"/>
      <c r="C28" s="15"/>
      <c r="D28" s="12"/>
      <c r="E28" s="7" t="str">
        <f>IF(ISBLANK(D28)=FALSE,DATEDIF(D28,'Intern Wettkampfdaten'!$B$3,"Y"),"")</f>
        <v/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45"/>
      <c r="V28" s="71" t="str">
        <f t="shared" si="0"/>
        <v/>
      </c>
      <c r="W28" s="71"/>
      <c r="X28" s="71">
        <f t="shared" si="1"/>
        <v>0</v>
      </c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</row>
    <row r="29" spans="1:239" ht="18" customHeight="1" x14ac:dyDescent="0.2">
      <c r="A29" s="11" t="str">
        <f>IF(ISBLANK(B29)=FALSE,COUNT(A$10:A28)+1,"")</f>
        <v/>
      </c>
      <c r="B29" s="15"/>
      <c r="C29" s="18"/>
      <c r="D29" s="51"/>
      <c r="E29" s="7" t="str">
        <f>IF(ISBLANK(D29)=FALSE,DATEDIF(D29,'Intern Wettkampfdaten'!$B$3,"Y"),"")</f>
        <v/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45"/>
      <c r="V29" s="71" t="str">
        <f t="shared" si="0"/>
        <v/>
      </c>
      <c r="W29" s="71"/>
      <c r="X29" s="71">
        <f t="shared" si="1"/>
        <v>0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</row>
    <row r="30" spans="1:239" ht="18" customHeight="1" x14ac:dyDescent="0.2">
      <c r="A30" s="11" t="str">
        <f>IF(ISBLANK(B30)=FALSE,COUNT(A$10:A29)+1,"")</f>
        <v/>
      </c>
      <c r="B30" s="15"/>
      <c r="C30" s="15"/>
      <c r="D30" s="12"/>
      <c r="E30" s="7" t="str">
        <f>IF(ISBLANK(D30)=FALSE,DATEDIF(D30,'Intern Wettkampfdaten'!$B$3,"Y"),"")</f>
        <v/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45"/>
      <c r="V30" s="71" t="str">
        <f t="shared" si="0"/>
        <v/>
      </c>
      <c r="W30" s="71"/>
      <c r="X30" s="71">
        <f t="shared" si="1"/>
        <v>0</v>
      </c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</row>
    <row r="31" spans="1:239" ht="18" customHeight="1" x14ac:dyDescent="0.2">
      <c r="A31" s="11" t="str">
        <f>IF(ISBLANK(B31)=FALSE,COUNT(A$10:A30)+1,"")</f>
        <v/>
      </c>
      <c r="B31" s="15"/>
      <c r="C31" s="15"/>
      <c r="D31" s="12"/>
      <c r="E31" s="7" t="str">
        <f>IF(ISBLANK(D31)=FALSE,DATEDIF(D31,'Intern Wettkampfdaten'!$B$3,"Y"),"")</f>
        <v/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45"/>
      <c r="V31" s="71" t="str">
        <f t="shared" si="0"/>
        <v/>
      </c>
      <c r="W31" s="71"/>
      <c r="X31" s="71">
        <f t="shared" si="1"/>
        <v>0</v>
      </c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</row>
    <row r="32" spans="1:239" ht="18" customHeight="1" x14ac:dyDescent="0.2">
      <c r="A32" s="11" t="str">
        <f>IF(ISBLANK(B32)=FALSE,COUNT(A$10:A31)+1,"")</f>
        <v/>
      </c>
      <c r="B32" s="15"/>
      <c r="C32" s="15"/>
      <c r="D32" s="12"/>
      <c r="E32" s="7" t="str">
        <f>IF(ISBLANK(D32)=FALSE,DATEDIF(D32,'Intern Wettkampfdaten'!$B$3,"Y"),"")</f>
        <v/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45"/>
      <c r="V32" s="71" t="str">
        <f t="shared" si="0"/>
        <v/>
      </c>
      <c r="W32" s="71"/>
      <c r="X32" s="71">
        <f t="shared" si="1"/>
        <v>0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</row>
    <row r="33" spans="1:239" ht="18" customHeight="1" x14ac:dyDescent="0.2">
      <c r="A33" s="11" t="str">
        <f>IF(ISBLANK(B33)=FALSE,COUNT(A$10:A32)+1,"")</f>
        <v/>
      </c>
      <c r="B33" s="15"/>
      <c r="C33" s="15"/>
      <c r="D33" s="12"/>
      <c r="E33" s="7" t="str">
        <f>IF(ISBLANK(D33)=FALSE,DATEDIF(D33,'Intern Wettkampfdaten'!$B$3,"Y"),"")</f>
        <v/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45"/>
      <c r="V33" s="71" t="str">
        <f t="shared" si="0"/>
        <v/>
      </c>
      <c r="W33" s="71"/>
      <c r="X33" s="71">
        <f t="shared" si="1"/>
        <v>0</v>
      </c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</row>
    <row r="34" spans="1:239" ht="18" customHeight="1" x14ac:dyDescent="0.2">
      <c r="A34" s="11" t="str">
        <f>IF(ISBLANK(B34)=FALSE,COUNT(A$10:A33)+1,"")</f>
        <v/>
      </c>
      <c r="B34" s="15"/>
      <c r="C34" s="15"/>
      <c r="D34" s="12"/>
      <c r="E34" s="7" t="str">
        <f>IF(ISBLANK(D34)=FALSE,DATEDIF(D34,'Intern Wettkampfdaten'!$B$3,"Y"),"")</f>
        <v/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5"/>
      <c r="V34" s="71" t="str">
        <f t="shared" si="0"/>
        <v/>
      </c>
      <c r="W34" s="71"/>
      <c r="X34" s="71">
        <f t="shared" si="1"/>
        <v>0</v>
      </c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</row>
    <row r="35" spans="1:239" ht="18" customHeight="1" x14ac:dyDescent="0.2">
      <c r="A35" s="11" t="str">
        <f>IF(ISBLANK(B35)=FALSE,COUNT(A$10:A34)+1,"")</f>
        <v/>
      </c>
      <c r="B35" s="15"/>
      <c r="C35" s="15"/>
      <c r="D35" s="12"/>
      <c r="E35" s="7" t="str">
        <f>IF(ISBLANK(D35)=FALSE,DATEDIF(D35,'Intern Wettkampfdaten'!$B$3,"Y"),"")</f>
        <v/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45"/>
      <c r="V35" s="71" t="str">
        <f t="shared" si="0"/>
        <v/>
      </c>
      <c r="W35" s="71"/>
      <c r="X35" s="71">
        <f t="shared" si="1"/>
        <v>0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</row>
    <row r="36" spans="1:239" ht="18" customHeight="1" x14ac:dyDescent="0.2">
      <c r="A36" s="11" t="str">
        <f>IF(ISBLANK(B36)=FALSE,COUNT(A$10:A35)+1,"")</f>
        <v/>
      </c>
      <c r="B36" s="15"/>
      <c r="C36" s="15"/>
      <c r="D36" s="12"/>
      <c r="E36" s="7" t="str">
        <f>IF(ISBLANK(D36)=FALSE,DATEDIF(D36,'Intern Wettkampfdaten'!$B$3,"Y"),"")</f>
        <v/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5"/>
      <c r="V36" s="71" t="str">
        <f t="shared" si="0"/>
        <v/>
      </c>
      <c r="W36" s="71"/>
      <c r="X36" s="71">
        <f t="shared" si="1"/>
        <v>0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</row>
    <row r="37" spans="1:239" ht="18" customHeight="1" x14ac:dyDescent="0.2">
      <c r="A37" s="11" t="str">
        <f>IF(ISBLANK(B37)=FALSE,COUNT(A$10:A36)+1,"")</f>
        <v/>
      </c>
      <c r="B37" s="15"/>
      <c r="C37" s="15"/>
      <c r="D37" s="12"/>
      <c r="E37" s="7" t="str">
        <f>IF(ISBLANK(D37)=FALSE,DATEDIF(D37,'Intern Wettkampfdaten'!$B$3,"Y"),"")</f>
        <v/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45"/>
      <c r="V37" s="71" t="str">
        <f t="shared" si="0"/>
        <v/>
      </c>
      <c r="W37" s="71"/>
      <c r="X37" s="71">
        <f t="shared" si="1"/>
        <v>0</v>
      </c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</row>
    <row r="38" spans="1:239" ht="18" customHeight="1" x14ac:dyDescent="0.2">
      <c r="A38" s="11" t="str">
        <f>IF(ISBLANK(B38)=FALSE,COUNT(A$10:A37)+1,"")</f>
        <v/>
      </c>
      <c r="B38" s="15"/>
      <c r="C38" s="15"/>
      <c r="D38" s="12"/>
      <c r="E38" s="7" t="str">
        <f>IF(ISBLANK(D38)=FALSE,DATEDIF(D38,'Intern Wettkampfdaten'!$B$3,"Y"),"")</f>
        <v/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45"/>
      <c r="V38" s="71" t="str">
        <f t="shared" si="0"/>
        <v/>
      </c>
      <c r="W38" s="71"/>
      <c r="X38" s="71">
        <f t="shared" si="1"/>
        <v>0</v>
      </c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</row>
    <row r="39" spans="1:239" ht="18" customHeight="1" x14ac:dyDescent="0.2">
      <c r="A39" s="11" t="str">
        <f>IF(ISBLANK(B39)=FALSE,COUNT(A$10:A38)+1,"")</f>
        <v/>
      </c>
      <c r="B39" s="15"/>
      <c r="C39" s="18"/>
      <c r="D39" s="51"/>
      <c r="E39" s="7" t="str">
        <f>IF(ISBLANK(D39)=FALSE,DATEDIF(D39,'Intern Wettkampfdaten'!$B$3,"Y"),"")</f>
        <v/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45"/>
      <c r="V39" s="71" t="str">
        <f t="shared" si="0"/>
        <v/>
      </c>
      <c r="W39" s="71"/>
      <c r="X39" s="71">
        <f t="shared" si="1"/>
        <v>0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</row>
    <row r="40" spans="1:239" s="27" customFormat="1" ht="60" customHeight="1" x14ac:dyDescent="0.2">
      <c r="A40" s="179" t="s">
        <v>67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71" t="str">
        <f>IF(X40&lt;X7,"ERROR","OKAY")</f>
        <v>OKAY</v>
      </c>
      <c r="W40" s="73">
        <f>IF(V40="ERROR",(X7-X40)*7,0)</f>
        <v>0</v>
      </c>
      <c r="X40" s="71">
        <f>SUM(X10:X39)</f>
        <v>0</v>
      </c>
    </row>
    <row r="41" spans="1:239" ht="18" customHeight="1" x14ac:dyDescent="0.2">
      <c r="A41" s="11" t="str">
        <f>IF(ISBLANK(B41)=FALSE,COUNT(A$10:A29)+1,"")</f>
        <v/>
      </c>
      <c r="B41" s="15"/>
      <c r="C41" s="15"/>
      <c r="D41" s="51"/>
      <c r="E41" s="7" t="str">
        <f>IF(ISBLANK(D41)=FALSE,DATEDIF(D41,'Intern Wettkampfdaten'!$B$3,"Y"),"")</f>
        <v/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45"/>
      <c r="V41" s="71" t="str">
        <f t="shared" ref="V41:V49" si="2">IF(AND(A41="",COUNTA(B41:D41,F41:T41)&lt;1),"",IF(OR(COUNTA(B41:D41)&lt;3,COUNTA(F41:T41)&lt;1),"ERROR","OKAY"))</f>
        <v/>
      </c>
      <c r="W41" s="71"/>
      <c r="X41" s="71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</row>
    <row r="42" spans="1:239" ht="18" customHeight="1" x14ac:dyDescent="0.2">
      <c r="A42" s="11" t="str">
        <f>IF(ISBLANK(B42)=FALSE,COUNT(A$10:A41)+1,"")</f>
        <v/>
      </c>
      <c r="B42" s="15"/>
      <c r="C42" s="15"/>
      <c r="D42" s="12"/>
      <c r="E42" s="7" t="str">
        <f>IF(ISBLANK(D42)=FALSE,DATEDIF(D42,'Intern Wettkampfdaten'!$B$3,"Y"),"")</f>
        <v/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45"/>
      <c r="V42" s="71" t="str">
        <f t="shared" si="2"/>
        <v/>
      </c>
      <c r="W42" s="71"/>
      <c r="X42" s="71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</row>
    <row r="43" spans="1:239" ht="18" customHeight="1" x14ac:dyDescent="0.2">
      <c r="A43" s="11" t="str">
        <f>IF(ISBLANK(B43)=FALSE,COUNT(A$10:A42)+1,"")</f>
        <v/>
      </c>
      <c r="B43" s="15"/>
      <c r="C43" s="15"/>
      <c r="D43" s="12"/>
      <c r="E43" s="7" t="str">
        <f>IF(ISBLANK(D43)=FALSE,DATEDIF(D43,'Intern Wettkampfdaten'!$B$3,"Y"),"")</f>
        <v/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45"/>
      <c r="V43" s="71" t="str">
        <f t="shared" si="2"/>
        <v/>
      </c>
      <c r="W43" s="71"/>
      <c r="X43" s="71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</row>
    <row r="44" spans="1:239" ht="18" customHeight="1" x14ac:dyDescent="0.2">
      <c r="A44" s="11" t="str">
        <f>IF(ISBLANK(B44)=FALSE,COUNT(A$10:A43)+1,"")</f>
        <v/>
      </c>
      <c r="B44" s="15"/>
      <c r="C44" s="15"/>
      <c r="D44" s="12"/>
      <c r="E44" s="7" t="str">
        <f>IF(ISBLANK(D44)=FALSE,DATEDIF(D44,'Intern Wettkampfdaten'!$B$3,"Y"),"")</f>
        <v/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45"/>
      <c r="V44" s="71" t="str">
        <f t="shared" si="2"/>
        <v/>
      </c>
      <c r="W44" s="71"/>
      <c r="X44" s="71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</row>
    <row r="45" spans="1:239" ht="18" customHeight="1" x14ac:dyDescent="0.2">
      <c r="A45" s="11" t="str">
        <f>IF(ISBLANK(B45)=FALSE,COUNT(A$10:A44)+1,"")</f>
        <v/>
      </c>
      <c r="B45" s="15"/>
      <c r="C45" s="15"/>
      <c r="D45" s="12"/>
      <c r="E45" s="7" t="str">
        <f>IF(ISBLANK(D45)=FALSE,DATEDIF(D45,'Intern Wettkampfdaten'!$B$3,"Y"),"")</f>
        <v/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45"/>
      <c r="V45" s="71" t="str">
        <f t="shared" si="2"/>
        <v/>
      </c>
      <c r="W45" s="71"/>
      <c r="X45" s="71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</row>
    <row r="46" spans="1:239" ht="18" customHeight="1" x14ac:dyDescent="0.2">
      <c r="A46" s="11" t="str">
        <f>IF(ISBLANK(B46)=FALSE,COUNT(A$10:A45)+1,"")</f>
        <v/>
      </c>
      <c r="B46" s="15"/>
      <c r="C46" s="15"/>
      <c r="D46" s="12"/>
      <c r="E46" s="7" t="str">
        <f>IF(ISBLANK(D46)=FALSE,DATEDIF(D46,'Intern Wettkampfdaten'!$B$3,"Y"),"")</f>
        <v/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45"/>
      <c r="V46" s="71" t="str">
        <f t="shared" si="2"/>
        <v/>
      </c>
      <c r="W46" s="71"/>
      <c r="X46" s="71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</row>
    <row r="47" spans="1:239" ht="18" customHeight="1" x14ac:dyDescent="0.2">
      <c r="A47" s="11" t="str">
        <f>IF(ISBLANK(B47)=FALSE,COUNT(A$10:A46)+1,"")</f>
        <v/>
      </c>
      <c r="B47" s="15"/>
      <c r="C47" s="15"/>
      <c r="D47" s="12"/>
      <c r="E47" s="7" t="str">
        <f>IF(ISBLANK(D47)=FALSE,DATEDIF(D47,'Intern Wettkampfdaten'!$B$3,"Y"),"")</f>
        <v/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45"/>
      <c r="V47" s="71" t="str">
        <f t="shared" si="2"/>
        <v/>
      </c>
      <c r="W47" s="71"/>
      <c r="X47" s="71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</row>
    <row r="48" spans="1:239" ht="18" customHeight="1" x14ac:dyDescent="0.2">
      <c r="A48" s="11" t="str">
        <f>IF(ISBLANK(B48)=FALSE,COUNT(A$10:A47)+1,"")</f>
        <v/>
      </c>
      <c r="B48" s="15"/>
      <c r="C48" s="15"/>
      <c r="D48" s="12"/>
      <c r="E48" s="7" t="str">
        <f>IF(ISBLANK(D48)=FALSE,DATEDIF(D48,'Intern Wettkampfdaten'!$B$3,"Y"),"")</f>
        <v/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45"/>
      <c r="V48" s="71" t="str">
        <f t="shared" si="2"/>
        <v/>
      </c>
      <c r="W48" s="71"/>
      <c r="X48" s="71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</row>
    <row r="49" spans="1:239" ht="18" customHeight="1" x14ac:dyDescent="0.2">
      <c r="A49" s="11" t="str">
        <f>IF(ISBLANK(B49)=FALSE,COUNT(A$10:A48)+1,"")</f>
        <v/>
      </c>
      <c r="B49" s="15"/>
      <c r="C49" s="15"/>
      <c r="D49" s="12"/>
      <c r="E49" s="7" t="str">
        <f>IF(ISBLANK(D49)=FALSE,DATEDIF(D49,'Intern Wettkampfdaten'!$B$3,"Y"),"")</f>
        <v/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45"/>
      <c r="V49" s="71" t="str">
        <f t="shared" si="2"/>
        <v/>
      </c>
      <c r="W49" s="71"/>
      <c r="X49" s="71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</row>
    <row r="50" spans="1:239" x14ac:dyDescent="0.2">
      <c r="V50" s="72"/>
      <c r="W50" s="72"/>
      <c r="X50" s="72"/>
    </row>
    <row r="51" spans="1:239" x14ac:dyDescent="0.2">
      <c r="V51" s="72">
        <f>COUNTIF(V10:V40,"ERROR")</f>
        <v>0</v>
      </c>
      <c r="W51" s="72"/>
      <c r="X51" s="72"/>
    </row>
    <row r="52" spans="1:239" x14ac:dyDescent="0.2">
      <c r="V52" s="72"/>
      <c r="W52" s="72"/>
      <c r="X52" s="72"/>
    </row>
    <row r="53" spans="1:239" x14ac:dyDescent="0.2">
      <c r="V53" s="72"/>
      <c r="W53" s="72"/>
      <c r="X53" s="72"/>
    </row>
  </sheetData>
  <dataConsolidate/>
  <mergeCells count="14">
    <mergeCell ref="A40:U40"/>
    <mergeCell ref="L6:P6"/>
    <mergeCell ref="Q6:T6"/>
    <mergeCell ref="F6:K6"/>
    <mergeCell ref="A5:U5"/>
    <mergeCell ref="A1:U1"/>
    <mergeCell ref="A3:U3"/>
    <mergeCell ref="A6:A8"/>
    <mergeCell ref="B6:B8"/>
    <mergeCell ref="C6:C8"/>
    <mergeCell ref="U6:U8"/>
    <mergeCell ref="D6:D8"/>
    <mergeCell ref="E6:E8"/>
    <mergeCell ref="A2:U2"/>
  </mergeCells>
  <conditionalFormatting sqref="B10:D39 F10:U39 B41:D49 F41:U49">
    <cfRule type="expression" dxfId="23" priority="5">
      <formula>ISBLANK(B10)=FALSE</formula>
    </cfRule>
  </conditionalFormatting>
  <conditionalFormatting sqref="B10:D39">
    <cfRule type="expression" dxfId="22" priority="7">
      <formula>$V10="ERROR"</formula>
    </cfRule>
  </conditionalFormatting>
  <conditionalFormatting sqref="B41:D49 B10:D39 F10:U39 F41:U49">
    <cfRule type="expression" dxfId="21" priority="138">
      <formula>($A9="")</formula>
    </cfRule>
  </conditionalFormatting>
  <conditionalFormatting sqref="B41:D481">
    <cfRule type="expression" dxfId="20" priority="9">
      <formula>$V41="ERROR"</formula>
    </cfRule>
  </conditionalFormatting>
  <conditionalFormatting sqref="E10:E39">
    <cfRule type="expression" dxfId="19" priority="366">
      <formula>AND($V10="ERROR",$E$10&lt;16)</formula>
    </cfRule>
  </conditionalFormatting>
  <conditionalFormatting sqref="E41">
    <cfRule type="expression" dxfId="18" priority="1">
      <formula>AND($V41="ERROR",$E$10&lt;16)</formula>
    </cfRule>
  </conditionalFormatting>
  <conditionalFormatting sqref="F10:T39">
    <cfRule type="expression" dxfId="17" priority="2">
      <formula>AND(NOT(($A10="")),$V$40="ERROR")</formula>
    </cfRule>
    <cfRule type="expression" dxfId="16" priority="364">
      <formula>AND($V10="ERROR",COUNTA($F10:$T10)&lt;1)</formula>
    </cfRule>
  </conditionalFormatting>
  <conditionalFormatting sqref="F41:T49">
    <cfRule type="expression" dxfId="15" priority="367">
      <formula>AND($V39="ERROR",COUNTA($F39:$T39)&lt;1)</formula>
    </cfRule>
  </conditionalFormatting>
  <conditionalFormatting sqref="F10:U39 A10:D39 A41:D41 F41:U41 A42:U49">
    <cfRule type="expression" dxfId="14" priority="4">
      <formula>$V10="OKAY"</formula>
    </cfRule>
  </conditionalFormatting>
  <dataValidations count="2">
    <dataValidation type="list" allowBlank="1" showInputMessage="1" showErrorMessage="1" sqref="F41:T49">
      <formula1>"A,"</formula1>
    </dataValidation>
    <dataValidation type="list" allowBlank="1" showInputMessage="1" showErrorMessage="1" sqref="F10:T39">
      <formula1>"T,P,T/P"</formula1>
    </dataValidation>
  </dataValidations>
  <pageMargins left="0.75" right="0.75" top="1" bottom="1" header="0.5" footer="0.5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9"/>
  <sheetViews>
    <sheetView showGridLines="0" zoomScale="86" zoomScaleNormal="90" zoomScalePageLayoutView="80" workbookViewId="0">
      <selection activeCell="C7" sqref="C7"/>
    </sheetView>
  </sheetViews>
  <sheetFormatPr baseColWidth="10" defaultColWidth="9.875" defaultRowHeight="12.75" x14ac:dyDescent="0.2"/>
  <cols>
    <col min="1" max="1" width="25.625" style="103" customWidth="1"/>
    <col min="2" max="2" width="20.625" style="103" customWidth="1"/>
    <col min="3" max="3" width="45.625" style="103" customWidth="1"/>
    <col min="4" max="4" width="25.625" style="103" customWidth="1"/>
    <col min="5" max="5" width="16.125" style="103" customWidth="1"/>
    <col min="6" max="16384" width="9.875" style="103"/>
  </cols>
  <sheetData>
    <row r="1" spans="1:5" ht="30" customHeight="1" x14ac:dyDescent="0.2">
      <c r="A1" s="138"/>
      <c r="B1" s="138"/>
      <c r="C1" s="138"/>
      <c r="D1" s="138"/>
    </row>
    <row r="2" spans="1:5" s="122" customFormat="1" ht="30" customHeight="1" x14ac:dyDescent="0.2">
      <c r="A2" s="185" t="str">
        <f>'Intern Wettkampfdaten'!B1</f>
        <v>Badische Meisterschaft und Schwarzwald-Cup</v>
      </c>
      <c r="B2" s="185"/>
      <c r="C2" s="185"/>
      <c r="D2" s="185"/>
      <c r="E2" s="121"/>
    </row>
    <row r="3" spans="1:5" s="122" customFormat="1" ht="30" customHeight="1" x14ac:dyDescent="0.2">
      <c r="A3" s="141" t="s">
        <v>101</v>
      </c>
      <c r="B3" s="141"/>
      <c r="C3" s="141"/>
      <c r="D3" s="141"/>
      <c r="E3" s="121"/>
    </row>
    <row r="4" spans="1:5" s="123" customFormat="1" ht="30" customHeight="1" x14ac:dyDescent="0.2">
      <c r="A4" s="102"/>
      <c r="B4" s="102"/>
      <c r="C4" s="102"/>
      <c r="D4" s="102"/>
    </row>
    <row r="5" spans="1:5" ht="30" customHeight="1" x14ac:dyDescent="0.2">
      <c r="B5" s="140" t="s">
        <v>20</v>
      </c>
      <c r="C5" s="140"/>
    </row>
    <row r="6" spans="1:5" ht="20.100000000000001" customHeight="1" thickBot="1" x14ac:dyDescent="0.25">
      <c r="B6" s="104"/>
      <c r="C6" s="104"/>
    </row>
    <row r="7" spans="1:5" ht="20.100000000000001" customHeight="1" thickBot="1" x14ac:dyDescent="0.25">
      <c r="B7" s="105" t="s">
        <v>1</v>
      </c>
      <c r="C7" s="124" t="str">
        <f>IF('allg. Daten'!C7="","",'allg. Daten'!C7)</f>
        <v/>
      </c>
    </row>
    <row r="8" spans="1:5" ht="20.100000000000001" customHeight="1" thickBot="1" x14ac:dyDescent="0.25">
      <c r="B8" s="105" t="s">
        <v>2</v>
      </c>
      <c r="C8" s="124" t="str">
        <f>IF('allg. Daten'!C8="","",'allg. Daten'!C8)</f>
        <v/>
      </c>
    </row>
    <row r="9" spans="1:5" ht="20.100000000000001" customHeight="1" thickBot="1" x14ac:dyDescent="0.25">
      <c r="B9" s="105" t="s">
        <v>3</v>
      </c>
      <c r="C9" s="124" t="str">
        <f>IF('allg. Daten'!C9="","",'allg. Daten'!C9)</f>
        <v/>
      </c>
    </row>
    <row r="10" spans="1:5" ht="20.100000000000001" customHeight="1" thickBot="1" x14ac:dyDescent="0.25">
      <c r="B10" s="105" t="s">
        <v>4</v>
      </c>
      <c r="C10" s="124" t="str">
        <f>IF('allg. Daten'!C10="","",'allg. Daten'!C10)</f>
        <v/>
      </c>
    </row>
    <row r="11" spans="1:5" ht="20.100000000000001" customHeight="1" thickBot="1" x14ac:dyDescent="0.25">
      <c r="B11" s="105" t="s">
        <v>19</v>
      </c>
      <c r="C11" s="124" t="str">
        <f>IF('allg. Daten'!C11="","",'allg. Daten'!C11)</f>
        <v/>
      </c>
    </row>
    <row r="12" spans="1:5" ht="20.100000000000001" customHeight="1" thickBot="1" x14ac:dyDescent="0.25">
      <c r="B12" s="105" t="s">
        <v>5</v>
      </c>
      <c r="C12" s="124" t="str">
        <f>IF('allg. Daten'!C12="","",'allg. Daten'!C12)</f>
        <v/>
      </c>
    </row>
    <row r="13" spans="1:5" ht="20.100000000000001" customHeight="1" thickBot="1" x14ac:dyDescent="0.25">
      <c r="B13" s="104"/>
      <c r="C13" s="104"/>
    </row>
    <row r="14" spans="1:5" ht="20.100000000000001" customHeight="1" thickBot="1" x14ac:dyDescent="0.25">
      <c r="B14" s="186" t="str">
        <f>IF('Meldung Teilnehmer'!W59=0,"","Die Meldung enthält noch Fehler!")</f>
        <v/>
      </c>
      <c r="C14" s="187"/>
    </row>
    <row r="15" spans="1:5" ht="5.0999999999999996" customHeight="1" thickBot="1" x14ac:dyDescent="0.25">
      <c r="B15" s="125"/>
      <c r="C15" s="125"/>
    </row>
    <row r="16" spans="1:5" ht="20.100000000000001" customHeight="1" thickBot="1" x14ac:dyDescent="0.25">
      <c r="B16" s="186" t="str">
        <f>IF('Meldung Jury'!V51=0,"","Die Jury-Meldung enthält noch Fehler!")</f>
        <v/>
      </c>
      <c r="C16" s="187"/>
    </row>
    <row r="17" spans="1:4" ht="20.100000000000001" customHeight="1" x14ac:dyDescent="0.2">
      <c r="B17" s="188" t="str">
        <f>IF('Meldung Jury'!V40="ERROR","Es fehlen noch "&amp; ('Meldung Jury'!X7-'Meldung Jury'!X40) &amp;" Juryeinsätze, wodurch "&amp; 'Meldung Jury'!W40 &amp;" € zusätzliche Gebühren entstehen!","")</f>
        <v/>
      </c>
      <c r="C17" s="188"/>
    </row>
    <row r="18" spans="1:4" ht="20.100000000000001" customHeight="1" thickBot="1" x14ac:dyDescent="0.25">
      <c r="B18" s="106" t="s">
        <v>21</v>
      </c>
      <c r="C18" s="126"/>
    </row>
    <row r="19" spans="1:4" ht="20.100000000000001" customHeight="1" thickBot="1" x14ac:dyDescent="0.25">
      <c r="B19" s="127"/>
      <c r="C19" s="128" t="str">
        <f>IF(SUM('Meldung Teilnehmer'!T8:T57)=0,"",SUM('Meldung Teilnehmer'!T8:T57)+'Meldung Jury'!W40)</f>
        <v/>
      </c>
    </row>
    <row r="20" spans="1:4" ht="20.100000000000001" customHeight="1" x14ac:dyDescent="0.2">
      <c r="B20" s="106"/>
      <c r="C20" s="109"/>
    </row>
    <row r="21" spans="1:4" ht="20.100000000000001" customHeight="1" x14ac:dyDescent="0.25">
      <c r="B21" s="129" t="s">
        <v>15</v>
      </c>
      <c r="C21" s="104"/>
    </row>
    <row r="22" spans="1:4" ht="20.100000000000001" customHeight="1" x14ac:dyDescent="0.2">
      <c r="B22" s="130" t="s">
        <v>22</v>
      </c>
      <c r="C22" s="131" t="s">
        <v>105</v>
      </c>
      <c r="D22" s="132"/>
    </row>
    <row r="23" spans="1:4" ht="20.100000000000001" customHeight="1" x14ac:dyDescent="0.2">
      <c r="B23" s="133" t="s">
        <v>16</v>
      </c>
      <c r="C23" s="131" t="s">
        <v>106</v>
      </c>
      <c r="D23" s="132"/>
    </row>
    <row r="24" spans="1:4" ht="20.100000000000001" customHeight="1" x14ac:dyDescent="0.2">
      <c r="B24" s="133" t="s">
        <v>17</v>
      </c>
      <c r="C24" s="131" t="str">
        <f>'Intern Wettkampfdaten'!B25</f>
        <v>BIC</v>
      </c>
      <c r="D24" s="132"/>
    </row>
    <row r="25" spans="1:4" ht="20.100000000000001" customHeight="1" x14ac:dyDescent="0.2">
      <c r="B25" s="133" t="s">
        <v>18</v>
      </c>
      <c r="C25" s="131" t="s">
        <v>107</v>
      </c>
      <c r="D25" s="132"/>
    </row>
    <row r="26" spans="1:4" ht="5.0999999999999996" customHeight="1" x14ac:dyDescent="0.2">
      <c r="B26" s="132"/>
      <c r="C26" s="134"/>
      <c r="D26" s="132"/>
    </row>
    <row r="27" spans="1:4" ht="20.100000000000001" customHeight="1" x14ac:dyDescent="0.2">
      <c r="B27" s="133" t="s">
        <v>23</v>
      </c>
      <c r="C27" s="131" t="s">
        <v>108</v>
      </c>
      <c r="D27" s="132"/>
    </row>
    <row r="28" spans="1:4" ht="5.0999999999999996" customHeight="1" x14ac:dyDescent="0.2">
      <c r="B28" s="133"/>
      <c r="C28" s="135"/>
    </row>
    <row r="29" spans="1:4" ht="20.100000000000001" customHeight="1" x14ac:dyDescent="0.2">
      <c r="A29" s="136"/>
      <c r="B29" s="184" t="str">
        <f>"Überweisung bis spätestens 01.05.2025"</f>
        <v>Überweisung bis spätestens 01.05.2025</v>
      </c>
      <c r="C29" s="184"/>
      <c r="D29" s="136"/>
    </row>
  </sheetData>
  <sheetProtection sheet="1" objects="1" scenarios="1"/>
  <mergeCells count="8">
    <mergeCell ref="B29:C29"/>
    <mergeCell ref="A1:D1"/>
    <mergeCell ref="A2:D2"/>
    <mergeCell ref="B5:C5"/>
    <mergeCell ref="B14:C14"/>
    <mergeCell ref="B16:C16"/>
    <mergeCell ref="B17:C17"/>
    <mergeCell ref="A3:D3"/>
  </mergeCells>
  <phoneticPr fontId="1" type="noConversion"/>
  <conditionalFormatting sqref="B19:C19">
    <cfRule type="expression" dxfId="13" priority="2">
      <formula>NOT($C$19="")</formula>
    </cfRule>
  </conditionalFormatting>
  <conditionalFormatting sqref="C7:C12">
    <cfRule type="expression" dxfId="12" priority="3">
      <formula>NOT(COUNTBLANK($C$7:$C$12)&gt;0)</formula>
    </cfRule>
  </conditionalFormatting>
  <conditionalFormatting sqref="C19">
    <cfRule type="expression" dxfId="11" priority="1">
      <formula>MOD($C$19,1)=0</formula>
    </cfRule>
  </conditionalFormatting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2804207-00C8-4676-939E-5024F2E358D9}">
            <xm:f>'Meldung Teilnehmer'!$W$59=0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B14:C14</xm:sqref>
        </x14:conditionalFormatting>
        <x14:conditionalFormatting xmlns:xm="http://schemas.microsoft.com/office/excel/2006/main">
          <x14:cfRule type="expression" priority="5" id="{9785FE93-FCD7-4A55-9E36-0D74E698F8C7}">
            <xm:f>'Meldung Jury'!$V$51=0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B16:C16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C52"/>
  <sheetViews>
    <sheetView zoomScale="26" zoomScaleNormal="100" workbookViewId="0">
      <selection activeCell="C1" sqref="C1"/>
    </sheetView>
  </sheetViews>
  <sheetFormatPr baseColWidth="10" defaultColWidth="10.75" defaultRowHeight="21" x14ac:dyDescent="0.35"/>
  <cols>
    <col min="1" max="1" width="200.625" style="74" customWidth="1"/>
    <col min="2" max="2" width="8.5" style="74" customWidth="1"/>
    <col min="3" max="3" width="200.625" style="74" customWidth="1"/>
    <col min="4" max="16384" width="10.75" style="30"/>
  </cols>
  <sheetData>
    <row r="1" spans="1:3" s="29" customFormat="1" ht="24.95" customHeight="1" x14ac:dyDescent="0.35">
      <c r="A1" s="74" t="str">
        <f>IF(NOT(ISBLANK('Meldung Teilnehmer'!B8)),'Meldung Teilnehmer'!B8&amp;";"&amp;'Meldung Teilnehmer'!D8&amp;";"&amp;'Meldung Teilnehmer'!E8&amp;";"&amp;TEXT('Meldung Teilnehmer'!H8,"JJJJ-MM-TT")&amp;";;"&amp;IF(ISBLANK('Meldung Teilnehmer'!U8),'allg. Daten'!C$7,'Meldung Teilnehmer'!U8)&amp;";EK;"&amp;'Meldung Teilnehmer'!J8&amp;";"&amp;'Meldung Teilnehmer'!K8&amp;";PK;"&amp;'Meldung Teilnehmer'!L8&amp;";"&amp;'Meldung Teilnehmer'!M8&amp;";KGK;"&amp;'Meldung Teilnehmer'!N8&amp;";"&amp;'Meldung Teilnehmer'!O8&amp;";"&amp;'Meldung Teilnehmer'!P8&amp;";GGK;"&amp;'Meldung Teilnehmer'!Q8&amp;";"&amp;'Meldung Teilnehmer'!R8&amp;";"&amp;'Meldung Teilnehmer'!S8,"")</f>
        <v/>
      </c>
      <c r="B1" s="74"/>
      <c r="C1" s="74" t="str">
        <f>IF(NOT(ISBLANK('Meldung Jury'!B10)),'Meldung Jury'!B10&amp;";"&amp;'Meldung Jury'!C10&amp;";;"&amp;TEXT('Meldung Jury'!D10,"JJJJ-MM-TT")&amp;";;"&amp;'allg. Daten'!C$7&amp;";EKJEV;"&amp;'Meldung Jury'!F10&amp;";EKEV1;"&amp;'Meldung Jury'!G10&amp;";EKEV2;"&amp;'Meldung Jury'!H10&amp;";PKJEV;"&amp;'Meldung Jury'!I10&amp;";PKEV1;"&amp;'Meldung Jury'!J10&amp;";PKEV2;"&amp;'Meldung Jury'!K10&amp;";EKJE;"&amp;'Meldung Jury'!L10&amp;";EKEW;"&amp;'Meldung Jury'!M10&amp;";EKEM;"&amp;'Meldung Jury'!N10&amp;";PKJE;"&amp;'Meldung Jury'!O10&amp;";PKE;"&amp;'Meldung Jury'!P10&amp;";KGKJE;"&amp;'Meldung Jury'!Q10&amp;";KGKE;"&amp;'Meldung Jury'!R10&amp;";GGKJE;"&amp;'Meldung Jury'!S10&amp;";GGKE;"&amp;'Meldung Jury'!T10,"")</f>
        <v/>
      </c>
    </row>
    <row r="2" spans="1:3" s="29" customFormat="1" ht="24.95" customHeight="1" x14ac:dyDescent="0.35">
      <c r="A2" s="74" t="str">
        <f>IF(NOT(ISBLANK('Meldung Teilnehmer'!B9)),'Meldung Teilnehmer'!B9&amp;";"&amp;'Meldung Teilnehmer'!D9&amp;";"&amp;'Meldung Teilnehmer'!E9&amp;";"&amp;TEXT('Meldung Teilnehmer'!H9,"JJJJ-MM-TT")&amp;";;"&amp;IF(ISBLANK('Meldung Teilnehmer'!U9),'allg. Daten'!C$7,'Meldung Teilnehmer'!U9)&amp;";EK;"&amp;'Meldung Teilnehmer'!J9&amp;";"&amp;'Meldung Teilnehmer'!K9&amp;";PK;"&amp;'Meldung Teilnehmer'!L9&amp;";"&amp;'Meldung Teilnehmer'!M9&amp;";KGK;"&amp;'Meldung Teilnehmer'!N9&amp;";"&amp;'Meldung Teilnehmer'!O9&amp;";"&amp;'Meldung Teilnehmer'!P9&amp;";GGK;"&amp;'Meldung Teilnehmer'!Q9&amp;";"&amp;'Meldung Teilnehmer'!R9&amp;";"&amp;'Meldung Teilnehmer'!S9,"")</f>
        <v/>
      </c>
      <c r="B2" s="74"/>
      <c r="C2" s="74"/>
    </row>
    <row r="3" spans="1:3" s="29" customFormat="1" ht="24.95" customHeight="1" x14ac:dyDescent="0.35">
      <c r="A3" s="74" t="str">
        <f>IF(NOT(ISBLANK('Meldung Teilnehmer'!B10)),'Meldung Teilnehmer'!B10&amp;";"&amp;'Meldung Teilnehmer'!D10&amp;";"&amp;'Meldung Teilnehmer'!E10&amp;";"&amp;TEXT('Meldung Teilnehmer'!H10,"JJJJ-MM-TT")&amp;";;"&amp;IF(ISBLANK('Meldung Teilnehmer'!U10),'allg. Daten'!C$7,'Meldung Teilnehmer'!U10)&amp;";EK;"&amp;'Meldung Teilnehmer'!J10&amp;";"&amp;'Meldung Teilnehmer'!K10&amp;";PK;"&amp;'Meldung Teilnehmer'!L10&amp;";"&amp;'Meldung Teilnehmer'!M10&amp;";KGK;"&amp;'Meldung Teilnehmer'!N10&amp;";"&amp;'Meldung Teilnehmer'!O10&amp;";"&amp;'Meldung Teilnehmer'!P10&amp;";GGK;"&amp;'Meldung Teilnehmer'!Q10&amp;";"&amp;'Meldung Teilnehmer'!R10&amp;";"&amp;'Meldung Teilnehmer'!S10,"")</f>
        <v/>
      </c>
      <c r="B3" s="74"/>
      <c r="C3" s="74"/>
    </row>
    <row r="4" spans="1:3" s="29" customFormat="1" ht="24.95" customHeight="1" x14ac:dyDescent="0.35">
      <c r="A4" s="74" t="str">
        <f>IF(NOT(ISBLANK('Meldung Teilnehmer'!B11)),'Meldung Teilnehmer'!B11&amp;";"&amp;'Meldung Teilnehmer'!D11&amp;";"&amp;'Meldung Teilnehmer'!E11&amp;";"&amp;TEXT('Meldung Teilnehmer'!H11,"JJJJ-MM-TT")&amp;";;"&amp;IF(ISBLANK('Meldung Teilnehmer'!U11),'allg. Daten'!C$7,'Meldung Teilnehmer'!U11)&amp;";EK;"&amp;'Meldung Teilnehmer'!J11&amp;";"&amp;'Meldung Teilnehmer'!K11&amp;";PK;"&amp;'Meldung Teilnehmer'!L11&amp;";"&amp;'Meldung Teilnehmer'!M11&amp;";KGK;"&amp;'Meldung Teilnehmer'!N11&amp;";"&amp;'Meldung Teilnehmer'!O11&amp;";"&amp;'Meldung Teilnehmer'!P11&amp;";GGK;"&amp;'Meldung Teilnehmer'!Q11&amp;";"&amp;'Meldung Teilnehmer'!R11&amp;";"&amp;'Meldung Teilnehmer'!S11,"")</f>
        <v/>
      </c>
      <c r="B4" s="74"/>
      <c r="C4" s="74"/>
    </row>
    <row r="5" spans="1:3" s="29" customFormat="1" ht="24.95" customHeight="1" x14ac:dyDescent="0.35">
      <c r="A5" s="74" t="str">
        <f>IF(NOT(ISBLANK('Meldung Teilnehmer'!B12)),'Meldung Teilnehmer'!B12&amp;";"&amp;'Meldung Teilnehmer'!D12&amp;";"&amp;'Meldung Teilnehmer'!E12&amp;";"&amp;TEXT('Meldung Teilnehmer'!H12,"JJJJ-MM-TT")&amp;";;"&amp;IF(ISBLANK('Meldung Teilnehmer'!U12),'allg. Daten'!C$7,'Meldung Teilnehmer'!U12)&amp;";EK;"&amp;'Meldung Teilnehmer'!J12&amp;";"&amp;'Meldung Teilnehmer'!K12&amp;";PK;"&amp;'Meldung Teilnehmer'!L12&amp;";"&amp;'Meldung Teilnehmer'!M12&amp;";KGK;"&amp;'Meldung Teilnehmer'!N12&amp;";"&amp;'Meldung Teilnehmer'!O12&amp;";"&amp;'Meldung Teilnehmer'!P12&amp;";GGK;"&amp;'Meldung Teilnehmer'!Q12&amp;";"&amp;'Meldung Teilnehmer'!R12&amp;";"&amp;'Meldung Teilnehmer'!S12,"")</f>
        <v/>
      </c>
      <c r="B5" s="74"/>
      <c r="C5" s="74"/>
    </row>
    <row r="6" spans="1:3" s="29" customFormat="1" ht="24.95" customHeight="1" x14ac:dyDescent="0.35">
      <c r="A6" s="74" t="str">
        <f>IF(NOT(ISBLANK('Meldung Teilnehmer'!B13)),'Meldung Teilnehmer'!B13&amp;";"&amp;'Meldung Teilnehmer'!D13&amp;";"&amp;'Meldung Teilnehmer'!E13&amp;";"&amp;TEXT('Meldung Teilnehmer'!H13,"JJJJ-MM-TT")&amp;";;"&amp;IF(ISBLANK('Meldung Teilnehmer'!U13),'allg. Daten'!C$7,'Meldung Teilnehmer'!U13)&amp;";EK;"&amp;'Meldung Teilnehmer'!J13&amp;";"&amp;'Meldung Teilnehmer'!K13&amp;";PK;"&amp;'Meldung Teilnehmer'!L13&amp;";"&amp;'Meldung Teilnehmer'!M13&amp;";KGK;"&amp;'Meldung Teilnehmer'!N13&amp;";"&amp;'Meldung Teilnehmer'!O13&amp;";"&amp;'Meldung Teilnehmer'!P13&amp;";GGK;"&amp;'Meldung Teilnehmer'!Q13&amp;";"&amp;'Meldung Teilnehmer'!R13&amp;";"&amp;'Meldung Teilnehmer'!S13,"")</f>
        <v/>
      </c>
      <c r="B6" s="74"/>
      <c r="C6" s="74"/>
    </row>
    <row r="7" spans="1:3" s="29" customFormat="1" ht="24.95" customHeight="1" x14ac:dyDescent="0.35">
      <c r="A7" s="74" t="str">
        <f>IF(NOT(ISBLANK('Meldung Teilnehmer'!B14)),'Meldung Teilnehmer'!B14&amp;";"&amp;'Meldung Teilnehmer'!D14&amp;";"&amp;'Meldung Teilnehmer'!E14&amp;";"&amp;TEXT('Meldung Teilnehmer'!H14,"JJJJ-MM-TT")&amp;";;"&amp;IF(ISBLANK('Meldung Teilnehmer'!U14),'allg. Daten'!C$7,'Meldung Teilnehmer'!U14)&amp;";EK;"&amp;'Meldung Teilnehmer'!J14&amp;";"&amp;'Meldung Teilnehmer'!K14&amp;";PK;"&amp;'Meldung Teilnehmer'!L14&amp;";"&amp;'Meldung Teilnehmer'!M14&amp;";KGK;"&amp;'Meldung Teilnehmer'!N14&amp;";"&amp;'Meldung Teilnehmer'!O14&amp;";"&amp;'Meldung Teilnehmer'!P14&amp;";GGK;"&amp;'Meldung Teilnehmer'!Q14&amp;";"&amp;'Meldung Teilnehmer'!R14&amp;";"&amp;'Meldung Teilnehmer'!S14,"")</f>
        <v/>
      </c>
      <c r="B7" s="74"/>
      <c r="C7" s="74"/>
    </row>
    <row r="8" spans="1:3" s="29" customFormat="1" ht="24.95" customHeight="1" x14ac:dyDescent="0.35">
      <c r="A8" s="74" t="str">
        <f>IF(NOT(ISBLANK('Meldung Teilnehmer'!B15)),'Meldung Teilnehmer'!B15&amp;";"&amp;'Meldung Teilnehmer'!D15&amp;";"&amp;'Meldung Teilnehmer'!E15&amp;";"&amp;TEXT('Meldung Teilnehmer'!H15,"JJJJ-MM-TT")&amp;";;"&amp;IF(ISBLANK('Meldung Teilnehmer'!U15),'allg. Daten'!C$7,'Meldung Teilnehmer'!U15)&amp;";EK;"&amp;'Meldung Teilnehmer'!J15&amp;";"&amp;'Meldung Teilnehmer'!K15&amp;";PK;"&amp;'Meldung Teilnehmer'!L15&amp;";"&amp;'Meldung Teilnehmer'!M15&amp;";KGK;"&amp;'Meldung Teilnehmer'!N15&amp;";"&amp;'Meldung Teilnehmer'!O15&amp;";"&amp;'Meldung Teilnehmer'!P15&amp;";GGK;"&amp;'Meldung Teilnehmer'!Q15&amp;";"&amp;'Meldung Teilnehmer'!R15&amp;";"&amp;'Meldung Teilnehmer'!S15,"")</f>
        <v/>
      </c>
      <c r="B8" s="74"/>
      <c r="C8" s="74"/>
    </row>
    <row r="9" spans="1:3" s="29" customFormat="1" ht="24.95" customHeight="1" x14ac:dyDescent="0.35">
      <c r="A9" s="74" t="str">
        <f>IF(NOT(ISBLANK('Meldung Teilnehmer'!B16)),'Meldung Teilnehmer'!B16&amp;";"&amp;'Meldung Teilnehmer'!D16&amp;";"&amp;'Meldung Teilnehmer'!E16&amp;";"&amp;TEXT('Meldung Teilnehmer'!H16,"JJJJ-MM-TT")&amp;";;"&amp;IF(ISBLANK('Meldung Teilnehmer'!U16),'allg. Daten'!C$7,'Meldung Teilnehmer'!U16)&amp;";EK;"&amp;'Meldung Teilnehmer'!J16&amp;";"&amp;'Meldung Teilnehmer'!K16&amp;";PK;"&amp;'Meldung Teilnehmer'!L16&amp;";"&amp;'Meldung Teilnehmer'!M16&amp;";KGK;"&amp;'Meldung Teilnehmer'!N16&amp;";"&amp;'Meldung Teilnehmer'!O16&amp;";"&amp;'Meldung Teilnehmer'!P16&amp;";GGK;"&amp;'Meldung Teilnehmer'!Q16&amp;";"&amp;'Meldung Teilnehmer'!R16&amp;";"&amp;'Meldung Teilnehmer'!S16,"")</f>
        <v/>
      </c>
      <c r="B9" s="74"/>
      <c r="C9" s="74"/>
    </row>
    <row r="10" spans="1:3" s="29" customFormat="1" ht="24.95" customHeight="1" x14ac:dyDescent="0.35">
      <c r="A10" s="74" t="str">
        <f>IF(NOT(ISBLANK('Meldung Teilnehmer'!B17)),'Meldung Teilnehmer'!B17&amp;";"&amp;'Meldung Teilnehmer'!D17&amp;";"&amp;'Meldung Teilnehmer'!E17&amp;";"&amp;TEXT('Meldung Teilnehmer'!H17,"JJJJ-MM-TT")&amp;";;"&amp;IF(ISBLANK('Meldung Teilnehmer'!U17),'allg. Daten'!C$7,'Meldung Teilnehmer'!U17)&amp;";EK;"&amp;'Meldung Teilnehmer'!J17&amp;";"&amp;'Meldung Teilnehmer'!K17&amp;";PK;"&amp;'Meldung Teilnehmer'!L17&amp;";"&amp;'Meldung Teilnehmer'!M17&amp;";KGK;"&amp;'Meldung Teilnehmer'!N17&amp;";"&amp;'Meldung Teilnehmer'!O17&amp;";"&amp;'Meldung Teilnehmer'!P17&amp;";GGK;"&amp;'Meldung Teilnehmer'!Q17&amp;";"&amp;'Meldung Teilnehmer'!R17&amp;";"&amp;'Meldung Teilnehmer'!S17,"")</f>
        <v/>
      </c>
      <c r="B10" s="74"/>
      <c r="C10" s="74"/>
    </row>
    <row r="11" spans="1:3" s="29" customFormat="1" ht="24.95" customHeight="1" x14ac:dyDescent="0.35">
      <c r="A11" s="74" t="str">
        <f>IF(NOT(ISBLANK('Meldung Teilnehmer'!B18)),'Meldung Teilnehmer'!B18&amp;";"&amp;'Meldung Teilnehmer'!D18&amp;";"&amp;'Meldung Teilnehmer'!E18&amp;";"&amp;TEXT('Meldung Teilnehmer'!H18,"JJJJ-MM-TT")&amp;";;"&amp;IF(ISBLANK('Meldung Teilnehmer'!U18),'allg. Daten'!C$7,'Meldung Teilnehmer'!U18)&amp;";EK;"&amp;'Meldung Teilnehmer'!J18&amp;";"&amp;'Meldung Teilnehmer'!K18&amp;";PK;"&amp;'Meldung Teilnehmer'!L18&amp;";"&amp;'Meldung Teilnehmer'!M18&amp;";KGK;"&amp;'Meldung Teilnehmer'!N18&amp;";"&amp;'Meldung Teilnehmer'!O18&amp;";"&amp;'Meldung Teilnehmer'!P18&amp;";GGK;"&amp;'Meldung Teilnehmer'!Q18&amp;";"&amp;'Meldung Teilnehmer'!R18&amp;";"&amp;'Meldung Teilnehmer'!S18,"")</f>
        <v/>
      </c>
      <c r="B11" s="74"/>
      <c r="C11" s="74"/>
    </row>
    <row r="12" spans="1:3" s="29" customFormat="1" ht="24.95" customHeight="1" x14ac:dyDescent="0.35">
      <c r="A12" s="74" t="str">
        <f>IF(NOT(ISBLANK('Meldung Teilnehmer'!B19)),'Meldung Teilnehmer'!B19&amp;";"&amp;'Meldung Teilnehmer'!D19&amp;";"&amp;'Meldung Teilnehmer'!E19&amp;";"&amp;TEXT('Meldung Teilnehmer'!H19,"JJJJ-MM-TT")&amp;";;"&amp;IF(ISBLANK('Meldung Teilnehmer'!U19),'allg. Daten'!C$7,'Meldung Teilnehmer'!U19)&amp;";EK;"&amp;'Meldung Teilnehmer'!J19&amp;";"&amp;'Meldung Teilnehmer'!K19&amp;";PK;"&amp;'Meldung Teilnehmer'!L19&amp;";"&amp;'Meldung Teilnehmer'!M19&amp;";KGK;"&amp;'Meldung Teilnehmer'!N19&amp;";"&amp;'Meldung Teilnehmer'!O19&amp;";"&amp;'Meldung Teilnehmer'!P19&amp;";GGK;"&amp;'Meldung Teilnehmer'!Q19&amp;";"&amp;'Meldung Teilnehmer'!R19&amp;";"&amp;'Meldung Teilnehmer'!S19,"")</f>
        <v/>
      </c>
      <c r="B12" s="74"/>
      <c r="C12" s="74"/>
    </row>
    <row r="13" spans="1:3" s="29" customFormat="1" ht="24.95" customHeight="1" x14ac:dyDescent="0.35">
      <c r="A13" s="74" t="str">
        <f>IF(NOT(ISBLANK('Meldung Teilnehmer'!B20)),'Meldung Teilnehmer'!B20&amp;";"&amp;'Meldung Teilnehmer'!D20&amp;";"&amp;'Meldung Teilnehmer'!E20&amp;";"&amp;TEXT('Meldung Teilnehmer'!H20,"JJJJ-MM-TT")&amp;";;"&amp;IF(ISBLANK('Meldung Teilnehmer'!U20),'allg. Daten'!C$7,'Meldung Teilnehmer'!U20)&amp;";EK;"&amp;'Meldung Teilnehmer'!J20&amp;";"&amp;'Meldung Teilnehmer'!K20&amp;";PK;"&amp;'Meldung Teilnehmer'!L20&amp;";"&amp;'Meldung Teilnehmer'!M20&amp;";KGK;"&amp;'Meldung Teilnehmer'!N20&amp;";"&amp;'Meldung Teilnehmer'!O20&amp;";"&amp;'Meldung Teilnehmer'!P20&amp;";GGK;"&amp;'Meldung Teilnehmer'!Q20&amp;";"&amp;'Meldung Teilnehmer'!R20&amp;";"&amp;'Meldung Teilnehmer'!S20,"")</f>
        <v/>
      </c>
      <c r="B13" s="74"/>
      <c r="C13" s="74"/>
    </row>
    <row r="14" spans="1:3" s="29" customFormat="1" ht="24.95" customHeight="1" x14ac:dyDescent="0.35">
      <c r="A14" s="74" t="str">
        <f>IF(NOT(ISBLANK('Meldung Teilnehmer'!B21)),'Meldung Teilnehmer'!B21&amp;";"&amp;'Meldung Teilnehmer'!D21&amp;";"&amp;'Meldung Teilnehmer'!E21&amp;";"&amp;TEXT('Meldung Teilnehmer'!H21,"JJJJ-MM-TT")&amp;";;"&amp;IF(ISBLANK('Meldung Teilnehmer'!U21),'allg. Daten'!C$7,'Meldung Teilnehmer'!U21)&amp;";EK;"&amp;'Meldung Teilnehmer'!J21&amp;";"&amp;'Meldung Teilnehmer'!K21&amp;";PK;"&amp;'Meldung Teilnehmer'!L21&amp;";"&amp;'Meldung Teilnehmer'!M21&amp;";KGK;"&amp;'Meldung Teilnehmer'!N21&amp;";"&amp;'Meldung Teilnehmer'!O21&amp;";"&amp;'Meldung Teilnehmer'!P21&amp;";GGK;"&amp;'Meldung Teilnehmer'!Q21&amp;";"&amp;'Meldung Teilnehmer'!R21&amp;";"&amp;'Meldung Teilnehmer'!S21,"")</f>
        <v/>
      </c>
      <c r="B14" s="74"/>
      <c r="C14" s="74"/>
    </row>
    <row r="15" spans="1:3" s="29" customFormat="1" ht="24.95" customHeight="1" x14ac:dyDescent="0.35">
      <c r="A15" s="74" t="str">
        <f>IF(NOT(ISBLANK('Meldung Teilnehmer'!B22)),'Meldung Teilnehmer'!B22&amp;";"&amp;'Meldung Teilnehmer'!D22&amp;";"&amp;'Meldung Teilnehmer'!E22&amp;";"&amp;TEXT('Meldung Teilnehmer'!H22,"JJJJ-MM-TT")&amp;";;"&amp;IF(ISBLANK('Meldung Teilnehmer'!U22),'allg. Daten'!C$7,'Meldung Teilnehmer'!U22)&amp;";EK;"&amp;'Meldung Teilnehmer'!J22&amp;";"&amp;'Meldung Teilnehmer'!K22&amp;";PK;"&amp;'Meldung Teilnehmer'!L22&amp;";"&amp;'Meldung Teilnehmer'!M22&amp;";KGK;"&amp;'Meldung Teilnehmer'!N22&amp;";"&amp;'Meldung Teilnehmer'!O22&amp;";"&amp;'Meldung Teilnehmer'!P22&amp;";GGK;"&amp;'Meldung Teilnehmer'!Q22&amp;";"&amp;'Meldung Teilnehmer'!R22&amp;";"&amp;'Meldung Teilnehmer'!S22,"")</f>
        <v/>
      </c>
      <c r="B15" s="74"/>
      <c r="C15" s="74"/>
    </row>
    <row r="16" spans="1:3" s="29" customFormat="1" ht="24.95" customHeight="1" x14ac:dyDescent="0.35">
      <c r="A16" s="74" t="str">
        <f>IF(NOT(ISBLANK('Meldung Teilnehmer'!B23)),'Meldung Teilnehmer'!B23&amp;";"&amp;'Meldung Teilnehmer'!D23&amp;";"&amp;'Meldung Teilnehmer'!E23&amp;";"&amp;TEXT('Meldung Teilnehmer'!H23,"JJJJ-MM-TT")&amp;";;"&amp;IF(ISBLANK('Meldung Teilnehmer'!U23),'allg. Daten'!C$7,'Meldung Teilnehmer'!U23)&amp;";EK;"&amp;'Meldung Teilnehmer'!J23&amp;";"&amp;'Meldung Teilnehmer'!K23&amp;";PK;"&amp;'Meldung Teilnehmer'!L23&amp;";"&amp;'Meldung Teilnehmer'!M23&amp;";KGK;"&amp;'Meldung Teilnehmer'!N23&amp;";"&amp;'Meldung Teilnehmer'!O23&amp;";"&amp;'Meldung Teilnehmer'!P23&amp;";GGK;"&amp;'Meldung Teilnehmer'!Q23&amp;";"&amp;'Meldung Teilnehmer'!R23&amp;";"&amp;'Meldung Teilnehmer'!S23,"")</f>
        <v/>
      </c>
      <c r="B16" s="74"/>
      <c r="C16" s="74"/>
    </row>
    <row r="17" spans="1:3" s="29" customFormat="1" ht="24.95" customHeight="1" x14ac:dyDescent="0.35">
      <c r="A17" s="74" t="str">
        <f>IF(NOT(ISBLANK('Meldung Teilnehmer'!B24)),'Meldung Teilnehmer'!B24&amp;";"&amp;'Meldung Teilnehmer'!D24&amp;";"&amp;'Meldung Teilnehmer'!E24&amp;";"&amp;TEXT('Meldung Teilnehmer'!H24,"JJJJ-MM-TT")&amp;";;"&amp;IF(ISBLANK('Meldung Teilnehmer'!U24),'allg. Daten'!C$7,'Meldung Teilnehmer'!U24)&amp;";EK;"&amp;'Meldung Teilnehmer'!J24&amp;";"&amp;'Meldung Teilnehmer'!K24&amp;";PK;"&amp;'Meldung Teilnehmer'!L24&amp;";"&amp;'Meldung Teilnehmer'!M24&amp;";KGK;"&amp;'Meldung Teilnehmer'!N24&amp;";"&amp;'Meldung Teilnehmer'!O24&amp;";"&amp;'Meldung Teilnehmer'!P24&amp;";GGK;"&amp;'Meldung Teilnehmer'!Q24&amp;";"&amp;'Meldung Teilnehmer'!R24&amp;";"&amp;'Meldung Teilnehmer'!S24,"")</f>
        <v/>
      </c>
      <c r="B17" s="74"/>
      <c r="C17" s="74"/>
    </row>
    <row r="18" spans="1:3" s="29" customFormat="1" ht="24.95" customHeight="1" x14ac:dyDescent="0.35">
      <c r="A18" s="74" t="str">
        <f>IF(NOT(ISBLANK('Meldung Teilnehmer'!B25)),'Meldung Teilnehmer'!B25&amp;";"&amp;'Meldung Teilnehmer'!D25&amp;";"&amp;'Meldung Teilnehmer'!E25&amp;";"&amp;TEXT('Meldung Teilnehmer'!H25,"JJJJ-MM-TT")&amp;";;"&amp;IF(ISBLANK('Meldung Teilnehmer'!U25),'allg. Daten'!C$7,'Meldung Teilnehmer'!U25)&amp;";EK;"&amp;'Meldung Teilnehmer'!J25&amp;";"&amp;'Meldung Teilnehmer'!K25&amp;";PK;"&amp;'Meldung Teilnehmer'!L25&amp;";"&amp;'Meldung Teilnehmer'!M25&amp;";KGK;"&amp;'Meldung Teilnehmer'!N25&amp;";"&amp;'Meldung Teilnehmer'!O25&amp;";"&amp;'Meldung Teilnehmer'!P25&amp;";GGK;"&amp;'Meldung Teilnehmer'!Q25&amp;";"&amp;'Meldung Teilnehmer'!R25&amp;";"&amp;'Meldung Teilnehmer'!S25,"")</f>
        <v/>
      </c>
      <c r="B18" s="74"/>
      <c r="C18" s="74"/>
    </row>
    <row r="19" spans="1:3" s="29" customFormat="1" ht="24.95" customHeight="1" x14ac:dyDescent="0.35">
      <c r="A19" s="74" t="str">
        <f>IF(NOT(ISBLANK('Meldung Teilnehmer'!B26)),'Meldung Teilnehmer'!B26&amp;";"&amp;'Meldung Teilnehmer'!D26&amp;";"&amp;'Meldung Teilnehmer'!E26&amp;";"&amp;TEXT('Meldung Teilnehmer'!H26,"JJJJ-MM-TT")&amp;";;"&amp;IF(ISBLANK('Meldung Teilnehmer'!U26),'allg. Daten'!C$7,'Meldung Teilnehmer'!U26)&amp;";EK;"&amp;'Meldung Teilnehmer'!J26&amp;";"&amp;'Meldung Teilnehmer'!K26&amp;";PK;"&amp;'Meldung Teilnehmer'!L26&amp;";"&amp;'Meldung Teilnehmer'!M26&amp;";KGK;"&amp;'Meldung Teilnehmer'!N26&amp;";"&amp;'Meldung Teilnehmer'!O26&amp;";"&amp;'Meldung Teilnehmer'!P26&amp;";GGK;"&amp;'Meldung Teilnehmer'!Q26&amp;";"&amp;'Meldung Teilnehmer'!R26&amp;";"&amp;'Meldung Teilnehmer'!S26,"")</f>
        <v/>
      </c>
      <c r="B19" s="74"/>
      <c r="C19" s="74"/>
    </row>
    <row r="20" spans="1:3" s="29" customFormat="1" ht="24.95" customHeight="1" x14ac:dyDescent="0.35">
      <c r="A20" s="74" t="str">
        <f>IF(NOT(ISBLANK('Meldung Teilnehmer'!B27)),'Meldung Teilnehmer'!B27&amp;";"&amp;'Meldung Teilnehmer'!D27&amp;";"&amp;'Meldung Teilnehmer'!E27&amp;";"&amp;TEXT('Meldung Teilnehmer'!H27,"JJJJ-MM-TT")&amp;";;"&amp;IF(ISBLANK('Meldung Teilnehmer'!U27),'allg. Daten'!C$7,'Meldung Teilnehmer'!U27)&amp;";EK;"&amp;'Meldung Teilnehmer'!J27&amp;";"&amp;'Meldung Teilnehmer'!K27&amp;";PK;"&amp;'Meldung Teilnehmer'!L27&amp;";"&amp;'Meldung Teilnehmer'!M27&amp;";KGK;"&amp;'Meldung Teilnehmer'!N27&amp;";"&amp;'Meldung Teilnehmer'!O27&amp;";"&amp;'Meldung Teilnehmer'!P27&amp;";GGK;"&amp;'Meldung Teilnehmer'!Q27&amp;";"&amp;'Meldung Teilnehmer'!R27&amp;";"&amp;'Meldung Teilnehmer'!S27,"")</f>
        <v/>
      </c>
      <c r="B20" s="74"/>
      <c r="C20" s="74"/>
    </row>
    <row r="21" spans="1:3" s="29" customFormat="1" ht="24.95" customHeight="1" x14ac:dyDescent="0.35">
      <c r="A21" s="74" t="str">
        <f>IF(NOT(ISBLANK('Meldung Teilnehmer'!B28)),'Meldung Teilnehmer'!B28&amp;";"&amp;'Meldung Teilnehmer'!D28&amp;";"&amp;'Meldung Teilnehmer'!E28&amp;";"&amp;TEXT('Meldung Teilnehmer'!H28,"JJJJ-MM-TT")&amp;";;"&amp;IF(ISBLANK('Meldung Teilnehmer'!U28),'allg. Daten'!C$7,'Meldung Teilnehmer'!U28)&amp;";EK;"&amp;'Meldung Teilnehmer'!J28&amp;";"&amp;'Meldung Teilnehmer'!K28&amp;";PK;"&amp;'Meldung Teilnehmer'!L28&amp;";"&amp;'Meldung Teilnehmer'!M28&amp;";KGK;"&amp;'Meldung Teilnehmer'!N28&amp;";"&amp;'Meldung Teilnehmer'!O28&amp;";"&amp;'Meldung Teilnehmer'!P28&amp;";GGK;"&amp;'Meldung Teilnehmer'!Q28&amp;";"&amp;'Meldung Teilnehmer'!R28&amp;";"&amp;'Meldung Teilnehmer'!S28,"")</f>
        <v/>
      </c>
      <c r="B21" s="74"/>
      <c r="C21" s="74"/>
    </row>
    <row r="22" spans="1:3" s="29" customFormat="1" ht="24.95" customHeight="1" x14ac:dyDescent="0.35">
      <c r="A22" s="74" t="str">
        <f>IF(NOT(ISBLANK('Meldung Teilnehmer'!B29)),'Meldung Teilnehmer'!B29&amp;";"&amp;'Meldung Teilnehmer'!D29&amp;";"&amp;'Meldung Teilnehmer'!E29&amp;";"&amp;TEXT('Meldung Teilnehmer'!H29,"JJJJ-MM-TT")&amp;";;"&amp;IF(ISBLANK('Meldung Teilnehmer'!U29),'allg. Daten'!C$7,'Meldung Teilnehmer'!U29)&amp;";EK;"&amp;'Meldung Teilnehmer'!J29&amp;";"&amp;'Meldung Teilnehmer'!K29&amp;";PK;"&amp;'Meldung Teilnehmer'!L29&amp;";"&amp;'Meldung Teilnehmer'!M29&amp;";KGK;"&amp;'Meldung Teilnehmer'!N29&amp;";"&amp;'Meldung Teilnehmer'!O29&amp;";"&amp;'Meldung Teilnehmer'!P29&amp;";GGK;"&amp;'Meldung Teilnehmer'!Q29&amp;";"&amp;'Meldung Teilnehmer'!R29&amp;";"&amp;'Meldung Teilnehmer'!S29,"")</f>
        <v/>
      </c>
      <c r="B22" s="74"/>
      <c r="C22" s="74"/>
    </row>
    <row r="23" spans="1:3" s="29" customFormat="1" ht="24.95" customHeight="1" x14ac:dyDescent="0.35">
      <c r="A23" s="74" t="str">
        <f>IF(NOT(ISBLANK('Meldung Teilnehmer'!B30)),'Meldung Teilnehmer'!B30&amp;";"&amp;'Meldung Teilnehmer'!D30&amp;";"&amp;'Meldung Teilnehmer'!E30&amp;";"&amp;TEXT('Meldung Teilnehmer'!H30,"JJJJ-MM-TT")&amp;";;"&amp;IF(ISBLANK('Meldung Teilnehmer'!U30),'allg. Daten'!C$7,'Meldung Teilnehmer'!U30)&amp;";EK;"&amp;'Meldung Teilnehmer'!J30&amp;";"&amp;'Meldung Teilnehmer'!K30&amp;";PK;"&amp;'Meldung Teilnehmer'!L30&amp;";"&amp;'Meldung Teilnehmer'!M30&amp;";KGK;"&amp;'Meldung Teilnehmer'!N30&amp;";"&amp;'Meldung Teilnehmer'!O30&amp;";"&amp;'Meldung Teilnehmer'!P30&amp;";GGK;"&amp;'Meldung Teilnehmer'!Q30&amp;";"&amp;'Meldung Teilnehmer'!R30&amp;";"&amp;'Meldung Teilnehmer'!S30,"")</f>
        <v/>
      </c>
      <c r="B23" s="74"/>
      <c r="C23" s="74"/>
    </row>
    <row r="24" spans="1:3" s="29" customFormat="1" ht="24.95" customHeight="1" x14ac:dyDescent="0.35">
      <c r="A24" s="74" t="str">
        <f>IF(NOT(ISBLANK('Meldung Teilnehmer'!B31)),'Meldung Teilnehmer'!B31&amp;";"&amp;'Meldung Teilnehmer'!D31&amp;";"&amp;'Meldung Teilnehmer'!E31&amp;";"&amp;TEXT('Meldung Teilnehmer'!H31,"JJJJ-MM-TT")&amp;";;"&amp;IF(ISBLANK('Meldung Teilnehmer'!U31),'allg. Daten'!C$7,'Meldung Teilnehmer'!U31)&amp;";EK;"&amp;'Meldung Teilnehmer'!J31&amp;";"&amp;'Meldung Teilnehmer'!K31&amp;";PK;"&amp;'Meldung Teilnehmer'!L31&amp;";"&amp;'Meldung Teilnehmer'!M31&amp;";KGK;"&amp;'Meldung Teilnehmer'!N31&amp;";"&amp;'Meldung Teilnehmer'!O31&amp;";"&amp;'Meldung Teilnehmer'!P31&amp;";GGK;"&amp;'Meldung Teilnehmer'!Q31&amp;";"&amp;'Meldung Teilnehmer'!R31&amp;";"&amp;'Meldung Teilnehmer'!S31,"")</f>
        <v/>
      </c>
      <c r="B24" s="74"/>
      <c r="C24" s="74"/>
    </row>
    <row r="25" spans="1:3" s="29" customFormat="1" ht="24.95" customHeight="1" x14ac:dyDescent="0.35">
      <c r="A25" s="74" t="str">
        <f>IF(NOT(ISBLANK('Meldung Teilnehmer'!B32)),'Meldung Teilnehmer'!B32&amp;";"&amp;'Meldung Teilnehmer'!D32&amp;";"&amp;'Meldung Teilnehmer'!E32&amp;";"&amp;TEXT('Meldung Teilnehmer'!H32,"JJJJ-MM-TT")&amp;";;"&amp;IF(ISBLANK('Meldung Teilnehmer'!U32),'allg. Daten'!C$7,'Meldung Teilnehmer'!U32)&amp;";EK;"&amp;'Meldung Teilnehmer'!J32&amp;";"&amp;'Meldung Teilnehmer'!K32&amp;";PK;"&amp;'Meldung Teilnehmer'!L32&amp;";"&amp;'Meldung Teilnehmer'!M32&amp;";KGK;"&amp;'Meldung Teilnehmer'!N32&amp;";"&amp;'Meldung Teilnehmer'!O32&amp;";"&amp;'Meldung Teilnehmer'!P32&amp;";GGK;"&amp;'Meldung Teilnehmer'!Q32&amp;";"&amp;'Meldung Teilnehmer'!R32&amp;";"&amp;'Meldung Teilnehmer'!S32,"")</f>
        <v/>
      </c>
      <c r="B25" s="74"/>
      <c r="C25" s="74"/>
    </row>
    <row r="26" spans="1:3" s="29" customFormat="1" ht="24.95" customHeight="1" x14ac:dyDescent="0.35">
      <c r="A26" s="74" t="str">
        <f>IF(NOT(ISBLANK('Meldung Teilnehmer'!B33)),'Meldung Teilnehmer'!B33&amp;";"&amp;'Meldung Teilnehmer'!D33&amp;";"&amp;'Meldung Teilnehmer'!E33&amp;";"&amp;TEXT('Meldung Teilnehmer'!H33,"JJJJ-MM-TT")&amp;";;"&amp;IF(ISBLANK('Meldung Teilnehmer'!U33),'allg. Daten'!C$7,'Meldung Teilnehmer'!U33)&amp;";EK;"&amp;'Meldung Teilnehmer'!J33&amp;";"&amp;'Meldung Teilnehmer'!K33&amp;";PK;"&amp;'Meldung Teilnehmer'!L33&amp;";"&amp;'Meldung Teilnehmer'!M33&amp;";KGK;"&amp;'Meldung Teilnehmer'!N33&amp;";"&amp;'Meldung Teilnehmer'!O33&amp;";"&amp;'Meldung Teilnehmer'!P33&amp;";GGK;"&amp;'Meldung Teilnehmer'!Q33&amp;";"&amp;'Meldung Teilnehmer'!R33&amp;";"&amp;'Meldung Teilnehmer'!S33,"")</f>
        <v/>
      </c>
      <c r="B26" s="74"/>
      <c r="C26" s="74"/>
    </row>
    <row r="27" spans="1:3" s="29" customFormat="1" ht="24.95" customHeight="1" x14ac:dyDescent="0.35">
      <c r="A27" s="74" t="str">
        <f>IF(NOT(ISBLANK('Meldung Teilnehmer'!B34)),'Meldung Teilnehmer'!B34&amp;";"&amp;'Meldung Teilnehmer'!D34&amp;";"&amp;'Meldung Teilnehmer'!E34&amp;";"&amp;TEXT('Meldung Teilnehmer'!H34,"JJJJ-MM-TT")&amp;";;"&amp;IF(ISBLANK('Meldung Teilnehmer'!U34),'allg. Daten'!C$7,'Meldung Teilnehmer'!U34)&amp;";EK;"&amp;'Meldung Teilnehmer'!J34&amp;";"&amp;'Meldung Teilnehmer'!K34&amp;";PK;"&amp;'Meldung Teilnehmer'!L34&amp;";"&amp;'Meldung Teilnehmer'!M34&amp;";KGK;"&amp;'Meldung Teilnehmer'!N34&amp;";"&amp;'Meldung Teilnehmer'!O34&amp;";"&amp;'Meldung Teilnehmer'!P34&amp;";GGK;"&amp;'Meldung Teilnehmer'!Q34&amp;";"&amp;'Meldung Teilnehmer'!R34&amp;";"&amp;'Meldung Teilnehmer'!S34,"")</f>
        <v/>
      </c>
      <c r="B27" s="74"/>
      <c r="C27" s="74"/>
    </row>
    <row r="28" spans="1:3" s="29" customFormat="1" ht="24.95" customHeight="1" x14ac:dyDescent="0.35">
      <c r="A28" s="74" t="str">
        <f>IF(NOT(ISBLANK('Meldung Teilnehmer'!B35)),'Meldung Teilnehmer'!B35&amp;";"&amp;'Meldung Teilnehmer'!D35&amp;";"&amp;'Meldung Teilnehmer'!E35&amp;";"&amp;TEXT('Meldung Teilnehmer'!H35,"JJJJ-MM-TT")&amp;";;"&amp;IF(ISBLANK('Meldung Teilnehmer'!U35),'allg. Daten'!C$7,'Meldung Teilnehmer'!U35)&amp;";EK;"&amp;'Meldung Teilnehmer'!J35&amp;";"&amp;'Meldung Teilnehmer'!K35&amp;";PK;"&amp;'Meldung Teilnehmer'!L35&amp;";"&amp;'Meldung Teilnehmer'!M35&amp;";KGK;"&amp;'Meldung Teilnehmer'!N35&amp;";"&amp;'Meldung Teilnehmer'!O35&amp;";"&amp;'Meldung Teilnehmer'!P35&amp;";GGK;"&amp;'Meldung Teilnehmer'!Q35&amp;";"&amp;'Meldung Teilnehmer'!R35&amp;";"&amp;'Meldung Teilnehmer'!S35,"")</f>
        <v/>
      </c>
      <c r="B28" s="74"/>
      <c r="C28" s="74"/>
    </row>
    <row r="29" spans="1:3" s="29" customFormat="1" ht="24.95" customHeight="1" x14ac:dyDescent="0.35">
      <c r="A29" s="74" t="str">
        <f>IF(NOT(ISBLANK('Meldung Teilnehmer'!B36)),'Meldung Teilnehmer'!B36&amp;";"&amp;'Meldung Teilnehmer'!D36&amp;";"&amp;'Meldung Teilnehmer'!E36&amp;";"&amp;TEXT('Meldung Teilnehmer'!H36,"JJJJ-MM-TT")&amp;";;"&amp;IF(ISBLANK('Meldung Teilnehmer'!U36),'allg. Daten'!C$7,'Meldung Teilnehmer'!U36)&amp;";EK;"&amp;'Meldung Teilnehmer'!J36&amp;";"&amp;'Meldung Teilnehmer'!K36&amp;";PK;"&amp;'Meldung Teilnehmer'!L36&amp;";"&amp;'Meldung Teilnehmer'!M36&amp;";KGK;"&amp;'Meldung Teilnehmer'!N36&amp;";"&amp;'Meldung Teilnehmer'!O36&amp;";"&amp;'Meldung Teilnehmer'!P36&amp;";GGK;"&amp;'Meldung Teilnehmer'!Q36&amp;";"&amp;'Meldung Teilnehmer'!R36&amp;";"&amp;'Meldung Teilnehmer'!S36,"")</f>
        <v/>
      </c>
      <c r="B29" s="74"/>
      <c r="C29" s="74"/>
    </row>
    <row r="30" spans="1:3" s="29" customFormat="1" ht="24.95" customHeight="1" x14ac:dyDescent="0.35">
      <c r="A30" s="74" t="str">
        <f>IF(NOT(ISBLANK('Meldung Teilnehmer'!B37)),'Meldung Teilnehmer'!B37&amp;";"&amp;'Meldung Teilnehmer'!D37&amp;";"&amp;'Meldung Teilnehmer'!E37&amp;";"&amp;TEXT('Meldung Teilnehmer'!H37,"JJJJ-MM-TT")&amp;";;"&amp;IF(ISBLANK('Meldung Teilnehmer'!U37),'allg. Daten'!C$7,'Meldung Teilnehmer'!U37)&amp;";EK;"&amp;'Meldung Teilnehmer'!J37&amp;";"&amp;'Meldung Teilnehmer'!K37&amp;";PK;"&amp;'Meldung Teilnehmer'!L37&amp;";"&amp;'Meldung Teilnehmer'!M37&amp;";KGK;"&amp;'Meldung Teilnehmer'!N37&amp;";"&amp;'Meldung Teilnehmer'!O37&amp;";"&amp;'Meldung Teilnehmer'!P37&amp;";GGK;"&amp;'Meldung Teilnehmer'!Q37&amp;";"&amp;'Meldung Teilnehmer'!R37&amp;";"&amp;'Meldung Teilnehmer'!S37,"")</f>
        <v/>
      </c>
      <c r="B30" s="74"/>
      <c r="C30" s="74"/>
    </row>
    <row r="31" spans="1:3" s="29" customFormat="1" ht="24.95" customHeight="1" x14ac:dyDescent="0.35">
      <c r="A31" s="74" t="str">
        <f>IF(NOT(ISBLANK('Meldung Teilnehmer'!B38)),'Meldung Teilnehmer'!B38&amp;";"&amp;'Meldung Teilnehmer'!D38&amp;";"&amp;'Meldung Teilnehmer'!E38&amp;";"&amp;TEXT('Meldung Teilnehmer'!H38,"JJJJ-MM-TT")&amp;";;"&amp;IF(ISBLANK('Meldung Teilnehmer'!U38),'allg. Daten'!C$7,'Meldung Teilnehmer'!U38)&amp;";EK;"&amp;'Meldung Teilnehmer'!J38&amp;";"&amp;'Meldung Teilnehmer'!K38&amp;";PK;"&amp;'Meldung Teilnehmer'!L38&amp;";"&amp;'Meldung Teilnehmer'!M38&amp;";KGK;"&amp;'Meldung Teilnehmer'!N38&amp;";"&amp;'Meldung Teilnehmer'!O38&amp;";"&amp;'Meldung Teilnehmer'!P38&amp;";GGK;"&amp;'Meldung Teilnehmer'!Q38&amp;";"&amp;'Meldung Teilnehmer'!R38&amp;";"&amp;'Meldung Teilnehmer'!S38,"")</f>
        <v/>
      </c>
      <c r="B31" s="74"/>
      <c r="C31" s="74"/>
    </row>
    <row r="32" spans="1:3" s="29" customFormat="1" ht="24.95" customHeight="1" x14ac:dyDescent="0.35">
      <c r="A32" s="74" t="str">
        <f>IF(NOT(ISBLANK('Meldung Teilnehmer'!B39)),'Meldung Teilnehmer'!B39&amp;";"&amp;'Meldung Teilnehmer'!D39&amp;";"&amp;'Meldung Teilnehmer'!E39&amp;";"&amp;TEXT('Meldung Teilnehmer'!H39,"JJJJ-MM-TT")&amp;";;"&amp;IF(ISBLANK('Meldung Teilnehmer'!U39),'allg. Daten'!C$7,'Meldung Teilnehmer'!U39)&amp;";EK;"&amp;'Meldung Teilnehmer'!J39&amp;";"&amp;'Meldung Teilnehmer'!K39&amp;";PK;"&amp;'Meldung Teilnehmer'!L39&amp;";"&amp;'Meldung Teilnehmer'!M39&amp;";KGK;"&amp;'Meldung Teilnehmer'!N39&amp;";"&amp;'Meldung Teilnehmer'!O39&amp;";"&amp;'Meldung Teilnehmer'!P39&amp;";GGK;"&amp;'Meldung Teilnehmer'!Q39&amp;";"&amp;'Meldung Teilnehmer'!R39&amp;";"&amp;'Meldung Teilnehmer'!S39,"")</f>
        <v/>
      </c>
      <c r="B32" s="74"/>
      <c r="C32" s="74"/>
    </row>
    <row r="33" spans="1:3" s="29" customFormat="1" ht="24.95" customHeight="1" x14ac:dyDescent="0.35">
      <c r="A33" s="74" t="str">
        <f>IF(NOT(ISBLANK('Meldung Teilnehmer'!B40)),'Meldung Teilnehmer'!B40&amp;";"&amp;'Meldung Teilnehmer'!D40&amp;";"&amp;'Meldung Teilnehmer'!E40&amp;";"&amp;TEXT('Meldung Teilnehmer'!H40,"JJJJ-MM-TT")&amp;";;"&amp;IF(ISBLANK('Meldung Teilnehmer'!U40),'allg. Daten'!C$7,'Meldung Teilnehmer'!U40)&amp;";EK;"&amp;'Meldung Teilnehmer'!J40&amp;";"&amp;'Meldung Teilnehmer'!K40&amp;";PK;"&amp;'Meldung Teilnehmer'!L40&amp;";"&amp;'Meldung Teilnehmer'!M40&amp;";KGK;"&amp;'Meldung Teilnehmer'!N40&amp;";"&amp;'Meldung Teilnehmer'!O40&amp;";"&amp;'Meldung Teilnehmer'!P40&amp;";GGK;"&amp;'Meldung Teilnehmer'!Q40&amp;";"&amp;'Meldung Teilnehmer'!R40&amp;";"&amp;'Meldung Teilnehmer'!S40,"")</f>
        <v/>
      </c>
      <c r="B33" s="74"/>
      <c r="C33" s="74"/>
    </row>
    <row r="34" spans="1:3" s="29" customFormat="1" ht="24.95" customHeight="1" x14ac:dyDescent="0.35">
      <c r="A34" s="74" t="str">
        <f>IF(NOT(ISBLANK('Meldung Teilnehmer'!B41)),'Meldung Teilnehmer'!B41&amp;";"&amp;'Meldung Teilnehmer'!D41&amp;";"&amp;'Meldung Teilnehmer'!E41&amp;";"&amp;TEXT('Meldung Teilnehmer'!H41,"JJJJ-MM-TT")&amp;";;"&amp;IF(ISBLANK('Meldung Teilnehmer'!U41),'allg. Daten'!C$7,'Meldung Teilnehmer'!U41)&amp;";EK;"&amp;'Meldung Teilnehmer'!J41&amp;";"&amp;'Meldung Teilnehmer'!K41&amp;";PK;"&amp;'Meldung Teilnehmer'!L41&amp;";"&amp;'Meldung Teilnehmer'!M41&amp;";KGK;"&amp;'Meldung Teilnehmer'!N41&amp;";"&amp;'Meldung Teilnehmer'!O41&amp;";"&amp;'Meldung Teilnehmer'!P41&amp;";GGK;"&amp;'Meldung Teilnehmer'!Q41&amp;";"&amp;'Meldung Teilnehmer'!R41&amp;";"&amp;'Meldung Teilnehmer'!S41,"")</f>
        <v/>
      </c>
      <c r="B34" s="74"/>
      <c r="C34" s="74"/>
    </row>
    <row r="35" spans="1:3" s="29" customFormat="1" ht="24.95" customHeight="1" x14ac:dyDescent="0.35">
      <c r="A35" s="74" t="str">
        <f>IF(NOT(ISBLANK('Meldung Teilnehmer'!B42)),'Meldung Teilnehmer'!B42&amp;";"&amp;'Meldung Teilnehmer'!D42&amp;";"&amp;'Meldung Teilnehmer'!E42&amp;";"&amp;TEXT('Meldung Teilnehmer'!H42,"JJJJ-MM-TT")&amp;";;"&amp;IF(ISBLANK('Meldung Teilnehmer'!U42),'allg. Daten'!C$7,'Meldung Teilnehmer'!U42)&amp;";EK;"&amp;'Meldung Teilnehmer'!J42&amp;";"&amp;'Meldung Teilnehmer'!K42&amp;";PK;"&amp;'Meldung Teilnehmer'!L42&amp;";"&amp;'Meldung Teilnehmer'!M42&amp;";KGK;"&amp;'Meldung Teilnehmer'!N42&amp;";"&amp;'Meldung Teilnehmer'!O42&amp;";"&amp;'Meldung Teilnehmer'!P42&amp;";GGK;"&amp;'Meldung Teilnehmer'!Q42&amp;";"&amp;'Meldung Teilnehmer'!R42&amp;";"&amp;'Meldung Teilnehmer'!S42,"")</f>
        <v/>
      </c>
      <c r="B35" s="74"/>
      <c r="C35" s="74"/>
    </row>
    <row r="36" spans="1:3" s="29" customFormat="1" ht="24.95" customHeight="1" x14ac:dyDescent="0.35">
      <c r="A36" s="74" t="str">
        <f>IF(NOT(ISBLANK('Meldung Teilnehmer'!B43)),'Meldung Teilnehmer'!B43&amp;";"&amp;'Meldung Teilnehmer'!D43&amp;";"&amp;'Meldung Teilnehmer'!E43&amp;";"&amp;TEXT('Meldung Teilnehmer'!H43,"JJJJ-MM-TT")&amp;";;"&amp;IF(ISBLANK('Meldung Teilnehmer'!U43),'allg. Daten'!C$7,'Meldung Teilnehmer'!U43)&amp;";EK;"&amp;'Meldung Teilnehmer'!J43&amp;";"&amp;'Meldung Teilnehmer'!K43&amp;";PK;"&amp;'Meldung Teilnehmer'!L43&amp;";"&amp;'Meldung Teilnehmer'!M43&amp;";KGK;"&amp;'Meldung Teilnehmer'!N43&amp;";"&amp;'Meldung Teilnehmer'!O43&amp;";"&amp;'Meldung Teilnehmer'!P43&amp;";GGK;"&amp;'Meldung Teilnehmer'!Q43&amp;";"&amp;'Meldung Teilnehmer'!R43&amp;";"&amp;'Meldung Teilnehmer'!S43,"")</f>
        <v/>
      </c>
      <c r="B36" s="74"/>
      <c r="C36" s="74"/>
    </row>
    <row r="37" spans="1:3" s="29" customFormat="1" ht="24.95" customHeight="1" x14ac:dyDescent="0.35">
      <c r="A37" s="74" t="str">
        <f>IF(NOT(ISBLANK('Meldung Teilnehmer'!B44)),'Meldung Teilnehmer'!B44&amp;";"&amp;'Meldung Teilnehmer'!D44&amp;";"&amp;'Meldung Teilnehmer'!E44&amp;";"&amp;TEXT('Meldung Teilnehmer'!H44,"JJJJ-MM-TT")&amp;";;"&amp;IF(ISBLANK('Meldung Teilnehmer'!U44),'allg. Daten'!C$7,'Meldung Teilnehmer'!U44)&amp;";EK;"&amp;'Meldung Teilnehmer'!J44&amp;";"&amp;'Meldung Teilnehmer'!K44&amp;";PK;"&amp;'Meldung Teilnehmer'!L44&amp;";"&amp;'Meldung Teilnehmer'!M44&amp;";KGK;"&amp;'Meldung Teilnehmer'!N44&amp;";"&amp;'Meldung Teilnehmer'!O44&amp;";"&amp;'Meldung Teilnehmer'!P44&amp;";GGK;"&amp;'Meldung Teilnehmer'!Q44&amp;";"&amp;'Meldung Teilnehmer'!R44&amp;";"&amp;'Meldung Teilnehmer'!S44,"")</f>
        <v/>
      </c>
      <c r="B37" s="74"/>
      <c r="C37" s="74"/>
    </row>
    <row r="38" spans="1:3" s="29" customFormat="1" ht="24.95" customHeight="1" x14ac:dyDescent="0.35">
      <c r="A38" s="74" t="str">
        <f>IF(NOT(ISBLANK('Meldung Teilnehmer'!B45)),'Meldung Teilnehmer'!B45&amp;";"&amp;'Meldung Teilnehmer'!D45&amp;";"&amp;'Meldung Teilnehmer'!E45&amp;";"&amp;TEXT('Meldung Teilnehmer'!H45,"JJJJ-MM-TT")&amp;";;"&amp;IF(ISBLANK('Meldung Teilnehmer'!U45),'allg. Daten'!C$7,'Meldung Teilnehmer'!U45)&amp;";EK;"&amp;'Meldung Teilnehmer'!J45&amp;";"&amp;'Meldung Teilnehmer'!K45&amp;";PK;"&amp;'Meldung Teilnehmer'!L45&amp;";"&amp;'Meldung Teilnehmer'!M45&amp;";KGK;"&amp;'Meldung Teilnehmer'!N45&amp;";"&amp;'Meldung Teilnehmer'!O45&amp;";"&amp;'Meldung Teilnehmer'!P45&amp;";GGK;"&amp;'Meldung Teilnehmer'!Q45&amp;";"&amp;'Meldung Teilnehmer'!R45&amp;";"&amp;'Meldung Teilnehmer'!S45,"")</f>
        <v/>
      </c>
      <c r="B38" s="74"/>
      <c r="C38" s="74"/>
    </row>
    <row r="39" spans="1:3" s="29" customFormat="1" ht="24.95" customHeight="1" x14ac:dyDescent="0.35">
      <c r="A39" s="74" t="str">
        <f>IF(NOT(ISBLANK('Meldung Teilnehmer'!B46)),'Meldung Teilnehmer'!B46&amp;";"&amp;'Meldung Teilnehmer'!D46&amp;";"&amp;'Meldung Teilnehmer'!E46&amp;";"&amp;TEXT('Meldung Teilnehmer'!H46,"JJJJ-MM-TT")&amp;";;"&amp;IF(ISBLANK('Meldung Teilnehmer'!U46),'allg. Daten'!C$7,'Meldung Teilnehmer'!U46)&amp;";EK;"&amp;'Meldung Teilnehmer'!J46&amp;";"&amp;'Meldung Teilnehmer'!K46&amp;";PK;"&amp;'Meldung Teilnehmer'!L46&amp;";"&amp;'Meldung Teilnehmer'!M46&amp;";KGK;"&amp;'Meldung Teilnehmer'!N46&amp;";"&amp;'Meldung Teilnehmer'!O46&amp;";"&amp;'Meldung Teilnehmer'!P46&amp;";GGK;"&amp;'Meldung Teilnehmer'!Q46&amp;";"&amp;'Meldung Teilnehmer'!R46&amp;";"&amp;'Meldung Teilnehmer'!S46,"")</f>
        <v/>
      </c>
      <c r="B39" s="74"/>
      <c r="C39" s="74"/>
    </row>
    <row r="40" spans="1:3" s="29" customFormat="1" ht="24.95" customHeight="1" x14ac:dyDescent="0.35">
      <c r="A40" s="74" t="str">
        <f>IF(NOT(ISBLANK('Meldung Teilnehmer'!B47)),'Meldung Teilnehmer'!B47&amp;";"&amp;'Meldung Teilnehmer'!D47&amp;";"&amp;'Meldung Teilnehmer'!E47&amp;";"&amp;TEXT('Meldung Teilnehmer'!H47,"JJJJ-MM-TT")&amp;";;"&amp;IF(ISBLANK('Meldung Teilnehmer'!U47),'allg. Daten'!C$7,'Meldung Teilnehmer'!U47)&amp;";EK;"&amp;'Meldung Teilnehmer'!J47&amp;";"&amp;'Meldung Teilnehmer'!K47&amp;";PK;"&amp;'Meldung Teilnehmer'!L47&amp;";"&amp;'Meldung Teilnehmer'!M47&amp;";KGK;"&amp;'Meldung Teilnehmer'!N47&amp;";"&amp;'Meldung Teilnehmer'!O47&amp;";"&amp;'Meldung Teilnehmer'!P47&amp;";GGK;"&amp;'Meldung Teilnehmer'!Q47&amp;";"&amp;'Meldung Teilnehmer'!R47&amp;";"&amp;'Meldung Teilnehmer'!S47,"")</f>
        <v/>
      </c>
      <c r="B40" s="74"/>
      <c r="C40" s="74"/>
    </row>
    <row r="41" spans="1:3" s="29" customFormat="1" ht="24.95" customHeight="1" x14ac:dyDescent="0.35">
      <c r="A41" s="74" t="str">
        <f>IF(NOT(ISBLANK('Meldung Teilnehmer'!B48)),'Meldung Teilnehmer'!B48&amp;";"&amp;'Meldung Teilnehmer'!D48&amp;";"&amp;'Meldung Teilnehmer'!E48&amp;";"&amp;TEXT('Meldung Teilnehmer'!H48,"JJJJ-MM-TT")&amp;";;"&amp;IF(ISBLANK('Meldung Teilnehmer'!U48),'allg. Daten'!C$7,'Meldung Teilnehmer'!U48)&amp;";EK;"&amp;'Meldung Teilnehmer'!J48&amp;";"&amp;'Meldung Teilnehmer'!K48&amp;";PK;"&amp;'Meldung Teilnehmer'!L48&amp;";"&amp;'Meldung Teilnehmer'!M48&amp;";KGK;"&amp;'Meldung Teilnehmer'!N48&amp;";"&amp;'Meldung Teilnehmer'!O48&amp;";"&amp;'Meldung Teilnehmer'!P48&amp;";GGK;"&amp;'Meldung Teilnehmer'!Q48&amp;";"&amp;'Meldung Teilnehmer'!R48&amp;";"&amp;'Meldung Teilnehmer'!S48,"")</f>
        <v/>
      </c>
      <c r="B41" s="74"/>
      <c r="C41" s="74"/>
    </row>
    <row r="42" spans="1:3" s="29" customFormat="1" ht="24.95" customHeight="1" x14ac:dyDescent="0.35">
      <c r="A42" s="74" t="str">
        <f>IF(NOT(ISBLANK('Meldung Teilnehmer'!B49)),'Meldung Teilnehmer'!B49&amp;";"&amp;'Meldung Teilnehmer'!D49&amp;";"&amp;'Meldung Teilnehmer'!E49&amp;";"&amp;TEXT('Meldung Teilnehmer'!H49,"JJJJ-MM-TT")&amp;";;"&amp;IF(ISBLANK('Meldung Teilnehmer'!U49),'allg. Daten'!C$7,'Meldung Teilnehmer'!U49)&amp;";EK;"&amp;'Meldung Teilnehmer'!J49&amp;";"&amp;'Meldung Teilnehmer'!K49&amp;";PK;"&amp;'Meldung Teilnehmer'!L49&amp;";"&amp;'Meldung Teilnehmer'!M49&amp;";KGK;"&amp;'Meldung Teilnehmer'!N49&amp;";"&amp;'Meldung Teilnehmer'!O49&amp;";"&amp;'Meldung Teilnehmer'!P49&amp;";GGK;"&amp;'Meldung Teilnehmer'!Q49&amp;";"&amp;'Meldung Teilnehmer'!R49&amp;";"&amp;'Meldung Teilnehmer'!S49,"")</f>
        <v/>
      </c>
      <c r="B42" s="74"/>
      <c r="C42" s="74"/>
    </row>
    <row r="43" spans="1:3" s="29" customFormat="1" ht="24.95" customHeight="1" x14ac:dyDescent="0.35">
      <c r="A43" s="74" t="str">
        <f>IF(NOT(ISBLANK('Meldung Teilnehmer'!B50)),'Meldung Teilnehmer'!B50&amp;";"&amp;'Meldung Teilnehmer'!D50&amp;";"&amp;'Meldung Teilnehmer'!E50&amp;";"&amp;TEXT('Meldung Teilnehmer'!H50,"JJJJ-MM-TT")&amp;";;"&amp;IF(ISBLANK('Meldung Teilnehmer'!U50),'allg. Daten'!C$7,'Meldung Teilnehmer'!U50)&amp;";EK;"&amp;'Meldung Teilnehmer'!J50&amp;";"&amp;'Meldung Teilnehmer'!K50&amp;";PK;"&amp;'Meldung Teilnehmer'!L50&amp;";"&amp;'Meldung Teilnehmer'!M50&amp;";KGK;"&amp;'Meldung Teilnehmer'!N50&amp;";"&amp;'Meldung Teilnehmer'!O50&amp;";"&amp;'Meldung Teilnehmer'!P50&amp;";GGK;"&amp;'Meldung Teilnehmer'!Q50&amp;";"&amp;'Meldung Teilnehmer'!R50&amp;";"&amp;'Meldung Teilnehmer'!S50,"")</f>
        <v/>
      </c>
      <c r="B43" s="74"/>
      <c r="C43" s="74"/>
    </row>
    <row r="44" spans="1:3" s="29" customFormat="1" ht="24.95" customHeight="1" x14ac:dyDescent="0.35">
      <c r="A44" s="74" t="str">
        <f>IF(NOT(ISBLANK('Meldung Teilnehmer'!B51)),'Meldung Teilnehmer'!B51&amp;";"&amp;'Meldung Teilnehmer'!D51&amp;";"&amp;'Meldung Teilnehmer'!E51&amp;";"&amp;TEXT('Meldung Teilnehmer'!H51,"JJJJ-MM-TT")&amp;";;"&amp;IF(ISBLANK('Meldung Teilnehmer'!U51),'allg. Daten'!C$7,'Meldung Teilnehmer'!U51)&amp;";EK;"&amp;'Meldung Teilnehmer'!J51&amp;";"&amp;'Meldung Teilnehmer'!K51&amp;";PK;"&amp;'Meldung Teilnehmer'!L51&amp;";"&amp;'Meldung Teilnehmer'!M51&amp;";KGK;"&amp;'Meldung Teilnehmer'!N51&amp;";"&amp;'Meldung Teilnehmer'!O51&amp;";"&amp;'Meldung Teilnehmer'!P51&amp;";GGK;"&amp;'Meldung Teilnehmer'!Q51&amp;";"&amp;'Meldung Teilnehmer'!R51&amp;";"&amp;'Meldung Teilnehmer'!S51,"")</f>
        <v/>
      </c>
      <c r="B44" s="74"/>
      <c r="C44" s="74"/>
    </row>
    <row r="45" spans="1:3" s="29" customFormat="1" ht="24.95" customHeight="1" x14ac:dyDescent="0.35">
      <c r="A45" s="74" t="str">
        <f>IF(NOT(ISBLANK('Meldung Teilnehmer'!B52)),'Meldung Teilnehmer'!B52&amp;";"&amp;'Meldung Teilnehmer'!D52&amp;";"&amp;'Meldung Teilnehmer'!E52&amp;";"&amp;TEXT('Meldung Teilnehmer'!H52,"JJJJ-MM-TT")&amp;";;"&amp;IF(ISBLANK('Meldung Teilnehmer'!U52),'allg. Daten'!C$7,'Meldung Teilnehmer'!U52)&amp;";EK;"&amp;'Meldung Teilnehmer'!J52&amp;";"&amp;'Meldung Teilnehmer'!K52&amp;";PK;"&amp;'Meldung Teilnehmer'!L52&amp;";"&amp;'Meldung Teilnehmer'!M52&amp;";KGK;"&amp;'Meldung Teilnehmer'!N52&amp;";"&amp;'Meldung Teilnehmer'!O52&amp;";"&amp;'Meldung Teilnehmer'!P52&amp;";GGK;"&amp;'Meldung Teilnehmer'!Q52&amp;";"&amp;'Meldung Teilnehmer'!R52&amp;";"&amp;'Meldung Teilnehmer'!S52,"")</f>
        <v/>
      </c>
      <c r="B45" s="74"/>
      <c r="C45" s="74"/>
    </row>
    <row r="46" spans="1:3" s="29" customFormat="1" ht="24.95" customHeight="1" x14ac:dyDescent="0.35">
      <c r="A46" s="74" t="str">
        <f>IF(NOT(ISBLANK('Meldung Teilnehmer'!B53)),'Meldung Teilnehmer'!B53&amp;";"&amp;'Meldung Teilnehmer'!D53&amp;";"&amp;'Meldung Teilnehmer'!E53&amp;";"&amp;TEXT('Meldung Teilnehmer'!H53,"JJJJ-MM-TT")&amp;";;"&amp;IF(ISBLANK('Meldung Teilnehmer'!U53),'allg. Daten'!C$7,'Meldung Teilnehmer'!U53)&amp;";EK;"&amp;'Meldung Teilnehmer'!J53&amp;";"&amp;'Meldung Teilnehmer'!K53&amp;";PK;"&amp;'Meldung Teilnehmer'!L53&amp;";"&amp;'Meldung Teilnehmer'!M53&amp;";KGK;"&amp;'Meldung Teilnehmer'!N53&amp;";"&amp;'Meldung Teilnehmer'!O53&amp;";"&amp;'Meldung Teilnehmer'!P53&amp;";GGK;"&amp;'Meldung Teilnehmer'!Q53&amp;";"&amp;'Meldung Teilnehmer'!R53&amp;";"&amp;'Meldung Teilnehmer'!S53,"")</f>
        <v/>
      </c>
      <c r="B46" s="74"/>
      <c r="C46" s="74"/>
    </row>
    <row r="47" spans="1:3" s="29" customFormat="1" ht="24.95" customHeight="1" x14ac:dyDescent="0.35">
      <c r="A47" s="74" t="str">
        <f>IF(NOT(ISBLANK('Meldung Teilnehmer'!B54)),'Meldung Teilnehmer'!B54&amp;";"&amp;'Meldung Teilnehmer'!D54&amp;";"&amp;'Meldung Teilnehmer'!E54&amp;";"&amp;TEXT('Meldung Teilnehmer'!H54,"JJJJ-MM-TT")&amp;";;"&amp;IF(ISBLANK('Meldung Teilnehmer'!U54),'allg. Daten'!C$7,'Meldung Teilnehmer'!U54)&amp;";EK;"&amp;'Meldung Teilnehmer'!J54&amp;";"&amp;'Meldung Teilnehmer'!K54&amp;";PK;"&amp;'Meldung Teilnehmer'!L54&amp;";"&amp;'Meldung Teilnehmer'!M54&amp;";KGK;"&amp;'Meldung Teilnehmer'!N54&amp;";"&amp;'Meldung Teilnehmer'!O54&amp;";"&amp;'Meldung Teilnehmer'!P54&amp;";GGK;"&amp;'Meldung Teilnehmer'!Q54&amp;";"&amp;'Meldung Teilnehmer'!R54&amp;";"&amp;'Meldung Teilnehmer'!S54,"")</f>
        <v/>
      </c>
      <c r="B47" s="74"/>
      <c r="C47" s="74"/>
    </row>
    <row r="48" spans="1:3" s="29" customFormat="1" ht="24.95" customHeight="1" x14ac:dyDescent="0.35">
      <c r="A48" s="74" t="str">
        <f>IF(NOT(ISBLANK('Meldung Teilnehmer'!B55)),'Meldung Teilnehmer'!B55&amp;";"&amp;'Meldung Teilnehmer'!D55&amp;";"&amp;'Meldung Teilnehmer'!E55&amp;";"&amp;TEXT('Meldung Teilnehmer'!H55,"JJJJ-MM-TT")&amp;";;"&amp;IF(ISBLANK('Meldung Teilnehmer'!U55),'allg. Daten'!C$7,'Meldung Teilnehmer'!U55)&amp;";EK;"&amp;'Meldung Teilnehmer'!J55&amp;";"&amp;'Meldung Teilnehmer'!K55&amp;";PK;"&amp;'Meldung Teilnehmer'!L55&amp;";"&amp;'Meldung Teilnehmer'!M55&amp;";KGK;"&amp;'Meldung Teilnehmer'!N55&amp;";"&amp;'Meldung Teilnehmer'!O55&amp;";"&amp;'Meldung Teilnehmer'!P55&amp;";GGK;"&amp;'Meldung Teilnehmer'!Q55&amp;";"&amp;'Meldung Teilnehmer'!R55&amp;";"&amp;'Meldung Teilnehmer'!S55,"")</f>
        <v/>
      </c>
      <c r="B48" s="74"/>
      <c r="C48" s="74"/>
    </row>
    <row r="49" spans="1:3" s="29" customFormat="1" ht="24.95" customHeight="1" x14ac:dyDescent="0.35">
      <c r="A49" s="74" t="str">
        <f>IF(NOT(ISBLANK('Meldung Teilnehmer'!B56)),'Meldung Teilnehmer'!B56&amp;";"&amp;'Meldung Teilnehmer'!D56&amp;";"&amp;'Meldung Teilnehmer'!E56&amp;";"&amp;TEXT('Meldung Teilnehmer'!H56,"JJJJ-MM-TT")&amp;";;"&amp;IF(ISBLANK('Meldung Teilnehmer'!U56),'allg. Daten'!C$7,'Meldung Teilnehmer'!U56)&amp;";EK;"&amp;'Meldung Teilnehmer'!J56&amp;";"&amp;'Meldung Teilnehmer'!K56&amp;";PK;"&amp;'Meldung Teilnehmer'!L56&amp;";"&amp;'Meldung Teilnehmer'!M56&amp;";KGK;"&amp;'Meldung Teilnehmer'!N56&amp;";"&amp;'Meldung Teilnehmer'!O56&amp;";"&amp;'Meldung Teilnehmer'!P56&amp;";GGK;"&amp;'Meldung Teilnehmer'!Q56&amp;";"&amp;'Meldung Teilnehmer'!R56&amp;";"&amp;'Meldung Teilnehmer'!S56,"")</f>
        <v/>
      </c>
      <c r="B49" s="74"/>
      <c r="C49" s="74"/>
    </row>
    <row r="50" spans="1:3" s="29" customFormat="1" ht="24.95" customHeight="1" x14ac:dyDescent="0.35">
      <c r="A50" s="74" t="str">
        <f>IF(NOT(ISBLANK('Meldung Teilnehmer'!B57)),'Meldung Teilnehmer'!B57&amp;";"&amp;'Meldung Teilnehmer'!D57&amp;";"&amp;'Meldung Teilnehmer'!E57&amp;";"&amp;TEXT('Meldung Teilnehmer'!H57,"JJJJ-MM-TT")&amp;";;"&amp;IF(ISBLANK('Meldung Teilnehmer'!U57),'allg. Daten'!C$7,'Meldung Teilnehmer'!U57)&amp;";EK;"&amp;'Meldung Teilnehmer'!J57&amp;";"&amp;'Meldung Teilnehmer'!K57&amp;";PK;"&amp;'Meldung Teilnehmer'!L57&amp;";"&amp;'Meldung Teilnehmer'!M57&amp;";KGK;"&amp;'Meldung Teilnehmer'!N57&amp;";"&amp;'Meldung Teilnehmer'!O57&amp;";"&amp;'Meldung Teilnehmer'!P57&amp;";GGK;"&amp;'Meldung Teilnehmer'!Q57&amp;";"&amp;'Meldung Teilnehmer'!R57&amp;";"&amp;'Meldung Teilnehmer'!S57,"")</f>
        <v/>
      </c>
      <c r="B50" s="74"/>
      <c r="C50" s="74"/>
    </row>
    <row r="51" spans="1:3" x14ac:dyDescent="0.35">
      <c r="A51" s="74" t="s">
        <v>29</v>
      </c>
    </row>
    <row r="52" spans="1:3" x14ac:dyDescent="0.35">
      <c r="A52" s="74" t="s">
        <v>29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H34"/>
  <sheetViews>
    <sheetView zoomScale="70" zoomScaleNormal="70" workbookViewId="0">
      <selection activeCell="B25" sqref="B25"/>
    </sheetView>
  </sheetViews>
  <sheetFormatPr baseColWidth="10" defaultRowHeight="15" x14ac:dyDescent="0.2"/>
  <cols>
    <col min="1" max="1" width="28.125" style="86" customWidth="1"/>
    <col min="2" max="2" width="116.125" style="87" customWidth="1"/>
    <col min="3" max="3" width="11.625" style="76" hidden="1" customWidth="1"/>
    <col min="4" max="6" width="5.625" style="76" hidden="1" customWidth="1"/>
    <col min="7" max="7" width="1.875" style="76" hidden="1" customWidth="1"/>
    <col min="8" max="8" width="11" style="76"/>
  </cols>
  <sheetData>
    <row r="1" spans="1:8" ht="24.95" customHeight="1" x14ac:dyDescent="0.2">
      <c r="A1" s="78" t="s">
        <v>76</v>
      </c>
      <c r="B1" s="94" t="s">
        <v>109</v>
      </c>
    </row>
    <row r="2" spans="1:8" s="76" customFormat="1" ht="15" customHeight="1" x14ac:dyDescent="0.2">
      <c r="A2" s="80"/>
      <c r="B2" s="81" t="s">
        <v>80</v>
      </c>
    </row>
    <row r="3" spans="1:8" ht="24.95" customHeight="1" x14ac:dyDescent="0.2">
      <c r="A3" s="82" t="s">
        <v>78</v>
      </c>
      <c r="B3" s="91">
        <v>44332</v>
      </c>
      <c r="C3" s="89" t="str">
        <f>TEXT(B3,"TT.MM.JJJJ")</f>
        <v>17.05.2025</v>
      </c>
      <c r="D3" s="88" t="str">
        <f>LEFT(C3,FIND(".",C3)-1)</f>
        <v>17</v>
      </c>
      <c r="E3" s="88" t="str">
        <f>MID(C3,FIND(".",C3)+1,FIND(".",C3,FIND(".",C3)+1)-FIND(".",C3)-1)</f>
        <v>05</v>
      </c>
      <c r="F3" s="88" t="str">
        <f>RIGHT(C3,FIND(".",C3)+1)</f>
        <v>2025</v>
      </c>
      <c r="G3" s="76">
        <f ca="1">IF(OR(B3="DD.MM.YYYY",B3=""),0,IF(B3&lt;TODAY(),1,0))</f>
        <v>0</v>
      </c>
      <c r="H3" s="95" t="str">
        <f ca="1">IF(G3=1,"Das Datum liegt in der Vergangenheit!","")</f>
        <v/>
      </c>
    </row>
    <row r="4" spans="1:8" s="76" customFormat="1" ht="15" customHeight="1" x14ac:dyDescent="0.2">
      <c r="A4" s="83"/>
      <c r="B4" s="84" t="s">
        <v>79</v>
      </c>
      <c r="C4" s="90"/>
      <c r="D4" s="75"/>
    </row>
    <row r="5" spans="1:8" ht="24.95" customHeight="1" x14ac:dyDescent="0.2">
      <c r="A5" s="78" t="s">
        <v>77</v>
      </c>
      <c r="B5" s="91">
        <v>44333</v>
      </c>
      <c r="C5" s="89" t="str">
        <f>IF(B5&lt;&gt;"",TEXT(B5,"TT.MM.JJJJ"),"DD.MM.YYYY")</f>
        <v>18.05.2025</v>
      </c>
      <c r="D5" s="88" t="str">
        <f>LEFT(C5,FIND(".",C5)-1)</f>
        <v>18</v>
      </c>
      <c r="E5" s="88" t="str">
        <f>MID(C5,FIND(".",C5)+1,FIND(".",C5,FIND(".",C5)+1)-FIND(".",C5)-1)</f>
        <v>05</v>
      </c>
      <c r="F5" s="88" t="str">
        <f>RIGHT(C5,FIND(".",C5)+1)</f>
        <v>2025</v>
      </c>
      <c r="G5" s="76">
        <f ca="1">IF(OR(B5="DD.MM.YYYY",B5=""),0,IF(B5&lt;TODAY(),1,IF(B5&lt;B$3,2,0)))</f>
        <v>0</v>
      </c>
      <c r="H5" s="95" t="str">
        <f ca="1">IF(G5=1,"Das Datum liegt in der Vergangenheit!",IF(G5=2,"Das Datum liegt vor dem Startdatum!",""))</f>
        <v/>
      </c>
    </row>
    <row r="6" spans="1:8" s="76" customFormat="1" ht="24.95" customHeight="1" x14ac:dyDescent="0.2">
      <c r="A6" s="80" t="s">
        <v>84</v>
      </c>
      <c r="B6" s="78" t="str">
        <f>C6</f>
        <v>17. - 18.05.2025</v>
      </c>
      <c r="C6" s="76" t="str">
        <f>IF(F3=F5,IF(E3=E5,IF((D3=D5),C3,D3&amp;". - "&amp;C5),D3&amp;"."&amp;E3&amp;". - "&amp;C5),C3&amp;" - "&amp;C5)</f>
        <v>17. - 18.05.2025</v>
      </c>
    </row>
    <row r="7" spans="1:8" s="76" customFormat="1" ht="15" customHeight="1" x14ac:dyDescent="0.2">
      <c r="A7" s="80"/>
      <c r="B7" s="81" t="s">
        <v>85</v>
      </c>
    </row>
    <row r="8" spans="1:8" s="76" customFormat="1" ht="15" customHeight="1" x14ac:dyDescent="0.2">
      <c r="A8" s="80"/>
      <c r="B8" s="85"/>
    </row>
    <row r="9" spans="1:8" s="76" customFormat="1" ht="24.95" customHeight="1" x14ac:dyDescent="0.2">
      <c r="A9" s="78" t="s">
        <v>88</v>
      </c>
      <c r="B9" s="85"/>
    </row>
    <row r="10" spans="1:8" s="76" customFormat="1" ht="30" customHeight="1" x14ac:dyDescent="0.2">
      <c r="A10" s="83"/>
      <c r="B10" s="84" t="s">
        <v>93</v>
      </c>
      <c r="C10" s="90"/>
      <c r="D10" s="75"/>
    </row>
    <row r="11" spans="1:8" s="76" customFormat="1" ht="15" customHeight="1" x14ac:dyDescent="0.2">
      <c r="A11" s="83"/>
      <c r="B11" s="84" t="s">
        <v>97</v>
      </c>
      <c r="C11" s="90"/>
      <c r="D11" s="75"/>
    </row>
    <row r="12" spans="1:8" s="76" customFormat="1" ht="24.95" customHeight="1" x14ac:dyDescent="0.2">
      <c r="A12" s="78" t="s">
        <v>91</v>
      </c>
      <c r="B12" s="137">
        <v>10</v>
      </c>
      <c r="C12" s="76" t="str">
        <f>D12&amp;" Euro / Teilnehmer / Disziplin"&amp;IF(NOT(OR(B14=0,B14=""))," (maximal "&amp;D14&amp;" Euro)","")</f>
        <v>10,- Euro / Teilnehmer / Disziplin</v>
      </c>
      <c r="D12" s="76" t="str">
        <f>IF(NOT(OR(B12="XX",B12="")),IF(INT(B12)=B12,B12&amp;",-",B12),B12&amp;",-")</f>
        <v>10,-</v>
      </c>
      <c r="E12" s="76">
        <f>IF(OR(B12="XX",B12=0),0,B12)</f>
        <v>10</v>
      </c>
    </row>
    <row r="13" spans="1:8" s="76" customFormat="1" ht="15" customHeight="1" x14ac:dyDescent="0.2">
      <c r="A13" s="83"/>
      <c r="B13" s="84" t="s">
        <v>98</v>
      </c>
      <c r="C13" s="90"/>
      <c r="D13" s="75"/>
    </row>
    <row r="14" spans="1:8" s="76" customFormat="1" ht="24.95" customHeight="1" x14ac:dyDescent="0.2">
      <c r="A14" s="78" t="s">
        <v>92</v>
      </c>
      <c r="B14" s="97">
        <v>0</v>
      </c>
      <c r="D14" s="76" t="str">
        <f>IF(NOT(OR(B14="XX",B14="")),IF(INT(B14)=B14,B14&amp;",-",B14),B14&amp;",-")</f>
        <v>0,-</v>
      </c>
      <c r="E14" s="76">
        <f>IF(OR(B14="XX",B14=0),1000,B14)</f>
        <v>1000</v>
      </c>
    </row>
    <row r="15" spans="1:8" s="76" customFormat="1" ht="15" customHeight="1" x14ac:dyDescent="0.2">
      <c r="A15" s="83"/>
      <c r="B15" s="84" t="s">
        <v>99</v>
      </c>
      <c r="C15" s="90"/>
      <c r="D15" s="75"/>
    </row>
    <row r="16" spans="1:8" s="76" customFormat="1" ht="24.95" customHeight="1" x14ac:dyDescent="0.2">
      <c r="A16" s="78" t="s">
        <v>90</v>
      </c>
      <c r="B16" s="97">
        <v>0</v>
      </c>
      <c r="C16" s="76" t="str">
        <f>IF(NOT(OR(B16=0,B16="")),D16&amp;" Euro / Ersatzfahrer Gruppenkür / Disziplin","")</f>
        <v/>
      </c>
      <c r="D16" s="76" t="str">
        <f>IF(NOT(OR(B16="XX",B16="")),IF(INT(B16)=B16,B16&amp;",-",B16),B16&amp;",-")</f>
        <v>0,-</v>
      </c>
      <c r="E16" s="76">
        <f>IF(OR(B16="XX",B16=0),E12,B16)</f>
        <v>10</v>
      </c>
    </row>
    <row r="17" spans="1:8" s="76" customFormat="1" ht="24.95" customHeight="1" x14ac:dyDescent="0.2">
      <c r="A17" s="78" t="s">
        <v>82</v>
      </c>
      <c r="B17" s="91">
        <v>44298</v>
      </c>
      <c r="G17" s="76">
        <f ca="1">IF(OR(B17="DD.MM.YYYY",B17=""),0,IF(B17&lt;TODAY(),1,IF(B17&gt;B$3,3,0)))</f>
        <v>0</v>
      </c>
      <c r="H17" s="95" t="str">
        <f ca="1">IF(G17=1,"Das Datum liegt in der Vergangenheit!",IF(G17=3,"Das Datum liegt nach dem Startdatum!",""))</f>
        <v/>
      </c>
    </row>
    <row r="18" spans="1:8" s="76" customFormat="1" ht="24.95" customHeight="1" x14ac:dyDescent="0.2">
      <c r="A18" s="78" t="s">
        <v>83</v>
      </c>
      <c r="B18" s="101" t="s">
        <v>103</v>
      </c>
    </row>
    <row r="19" spans="1:8" s="76" customFormat="1" ht="24.95" customHeight="1" x14ac:dyDescent="0.2">
      <c r="A19" s="78" t="s">
        <v>86</v>
      </c>
      <c r="B19" s="93" t="s">
        <v>110</v>
      </c>
    </row>
    <row r="20" spans="1:8" ht="15" customHeight="1" x14ac:dyDescent="0.2">
      <c r="B20" s="81" t="s">
        <v>87</v>
      </c>
    </row>
    <row r="21" spans="1:8" ht="15" customHeight="1" x14ac:dyDescent="0.2"/>
    <row r="22" spans="1:8" s="76" customFormat="1" ht="24.95" customHeight="1" x14ac:dyDescent="0.2">
      <c r="A22" s="78" t="s">
        <v>89</v>
      </c>
      <c r="B22" s="85"/>
    </row>
    <row r="23" spans="1:8" ht="24.95" customHeight="1" x14ac:dyDescent="0.2">
      <c r="A23" s="77" t="s">
        <v>22</v>
      </c>
      <c r="B23" s="92" t="s">
        <v>102</v>
      </c>
    </row>
    <row r="24" spans="1:8" ht="24.95" customHeight="1" x14ac:dyDescent="0.2">
      <c r="A24" s="78" t="s">
        <v>16</v>
      </c>
      <c r="B24" s="79" t="s">
        <v>106</v>
      </c>
    </row>
    <row r="25" spans="1:8" ht="24.95" customHeight="1" x14ac:dyDescent="0.2">
      <c r="A25" s="78" t="s">
        <v>17</v>
      </c>
      <c r="B25" s="92" t="s">
        <v>17</v>
      </c>
    </row>
    <row r="26" spans="1:8" ht="24.95" customHeight="1" x14ac:dyDescent="0.2">
      <c r="A26" s="78" t="s">
        <v>18</v>
      </c>
      <c r="B26" s="79" t="s">
        <v>107</v>
      </c>
    </row>
    <row r="27" spans="1:8" ht="24.95" customHeight="1" x14ac:dyDescent="0.2">
      <c r="A27" s="78" t="s">
        <v>23</v>
      </c>
      <c r="B27" s="79" t="s">
        <v>108</v>
      </c>
    </row>
    <row r="28" spans="1:8" ht="24.95" customHeight="1" x14ac:dyDescent="0.2">
      <c r="A28" s="78" t="s">
        <v>81</v>
      </c>
      <c r="B28" s="91">
        <v>44316</v>
      </c>
      <c r="G28" s="76">
        <f ca="1">IF(OR(B28="DD.MM.YYYY",B28=""),0,IF(B28&lt;TODAY(),1,IF(B28&gt;B$3,3,0)))</f>
        <v>0</v>
      </c>
      <c r="H28" s="95" t="str">
        <f ca="1">IF(G28=1,"Das Datum liegt in der Vergangenheit!",IF(G28=3,"Das Datum liegt nach dem Startdatum!",""))</f>
        <v/>
      </c>
    </row>
    <row r="29" spans="1:8" ht="24.95" customHeight="1" x14ac:dyDescent="0.2"/>
    <row r="30" spans="1:8" ht="24.95" customHeight="1" x14ac:dyDescent="0.2"/>
    <row r="31" spans="1:8" ht="24.95" customHeight="1" x14ac:dyDescent="0.2"/>
    <row r="34" spans="2:2" x14ac:dyDescent="0.2">
      <c r="B34" s="96"/>
    </row>
  </sheetData>
  <sheetProtection sheet="1" objects="1" scenarios="1"/>
  <conditionalFormatting sqref="B1">
    <cfRule type="expression" dxfId="8" priority="3">
      <formula>OR($B$1="Meisterschaft im Einrad Freestyle",$B$1="")</formula>
    </cfRule>
  </conditionalFormatting>
  <conditionalFormatting sqref="B3 B5 B17 B28">
    <cfRule type="expression" dxfId="7" priority="2">
      <formula>$G3&gt;0</formula>
    </cfRule>
    <cfRule type="expression" dxfId="6" priority="4">
      <formula>OR($B3="DD.MM.YYYY",$B3="")</formula>
    </cfRule>
  </conditionalFormatting>
  <conditionalFormatting sqref="B12 B14 B16">
    <cfRule type="expression" dxfId="5" priority="5">
      <formula>OR($B12="XX",$B12="")</formula>
    </cfRule>
  </conditionalFormatting>
  <conditionalFormatting sqref="B16">
    <cfRule type="expression" dxfId="4" priority="1">
      <formula>OR($B$16="XX,- Euro / Ersatzfahrer Gruppenkür / Disziplin",$B$16="")</formula>
    </cfRule>
  </conditionalFormatting>
  <conditionalFormatting sqref="B18">
    <cfRule type="expression" dxfId="3" priority="7">
      <formula>OR($B$18="MELDEADRESSE",$B$18="")</formula>
    </cfRule>
  </conditionalFormatting>
  <conditionalFormatting sqref="B19">
    <cfRule type="expression" dxfId="2" priority="9">
      <formula>OR($B$19="BETREFF",$B$19="")</formula>
    </cfRule>
  </conditionalFormatting>
  <conditionalFormatting sqref="B23">
    <cfRule type="expression" dxfId="1" priority="11">
      <formula>OR($B$23="VEREIN",$B$23="")</formula>
    </cfRule>
  </conditionalFormatting>
  <conditionalFormatting sqref="B25">
    <cfRule type="expression" dxfId="0" priority="13">
      <formula>OR($B$25="BIC",$B$25="")</formula>
    </cfRule>
  </conditionalFormatting>
  <dataValidations count="1">
    <dataValidation type="decimal" allowBlank="1" showInputMessage="1" showErrorMessage="1" sqref="B12 B14 B16">
      <formula1>0</formula1>
      <formula2>100</formula2>
    </dataValidation>
  </dataValidations>
  <hyperlinks>
    <hyperlink ref="B18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allg. Daten</vt:lpstr>
      <vt:lpstr>Meldung Teilnehmer</vt:lpstr>
      <vt:lpstr>Meldung Jury</vt:lpstr>
      <vt:lpstr>Zusammenfassung</vt:lpstr>
      <vt:lpstr>Intern Datenübernahme CSV</vt:lpstr>
      <vt:lpstr>Intern Wettkampfdaten</vt:lpstr>
      <vt:lpstr>'Meldung Jury'!Druckbereich</vt:lpstr>
      <vt:lpstr>'Meldung Teilnehmer'!Druckbereich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2025-03-22T08:46:31Z</dcterms:modified>
</cp:coreProperties>
</file>